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挂网附件\"/>
    </mc:Choice>
  </mc:AlternateContent>
  <xr:revisionPtr revIDLastSave="0" documentId="8_{DA1D38AA-6786-470E-AAC2-C86C77AAFD7C}" xr6:coauthVersionLast="47" xr6:coauthVersionMax="47" xr10:uidLastSave="{00000000-0000-0000-0000-000000000000}"/>
  <bookViews>
    <workbookView xWindow="-120" yWindow="-120" windowWidth="29040" windowHeight="15720" tabRatio="786" xr2:uid="{00000000-000D-0000-FFFF-FFFF00000000}"/>
  </bookViews>
  <sheets>
    <sheet name="保洁面积汇总表" sheetId="29" r:id="rId1"/>
    <sheet name="业绩上报表" sheetId="14" state="hidden" r:id="rId2"/>
    <sheet name="1" sheetId="15" state="hidden" r:id="rId3"/>
  </sheets>
  <definedNames>
    <definedName name="_xlnm._FilterDatabase" localSheetId="0" hidden="1">保洁面积汇总表!#REF!</definedName>
    <definedName name="_xlnm._FilterDatabase" localSheetId="1" hidden="1">业绩上报表!$L$2:$L$3</definedName>
    <definedName name="A">1000000</definedName>
    <definedName name="B">5000000</definedName>
    <definedName name="D">10000000</definedName>
    <definedName name="E">50000000</definedName>
    <definedName name="F">100000000</definedName>
    <definedName name="_xlnm.Print_Area" localSheetId="2">'1'!$A$1:$D$28</definedName>
    <definedName name="_xlnm.Print_Area" localSheetId="0">保洁面积汇总表!$A$1:$H$573</definedName>
    <definedName name="_xlnm.Print_Area" localSheetId="1">业绩上报表!$A$1:$D$27</definedName>
    <definedName name="_xlnm.Print_Titles" localSheetId="0">保洁面积汇总表!$10:$12</definedName>
    <definedName name="sh_auto">IF(OR(INDIRECT("RC[1]",0)="※※※",INDIRECT("RC[1]",0)="合计"),1,SUM(INDIRECT("R[-1]C",0))+1)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45" i="15" l="1"/>
  <c r="T45" i="15"/>
  <c r="P45" i="15"/>
  <c r="N45" i="15"/>
  <c r="V43" i="15"/>
  <c r="T43" i="15"/>
  <c r="P43" i="15"/>
  <c r="N43" i="15"/>
  <c r="V41" i="15"/>
  <c r="T41" i="15"/>
  <c r="P41" i="15"/>
  <c r="N41" i="15"/>
  <c r="V39" i="15"/>
  <c r="T39" i="15"/>
  <c r="P39" i="15"/>
  <c r="N39" i="15"/>
  <c r="V28" i="15"/>
  <c r="T28" i="15"/>
  <c r="P28" i="15"/>
  <c r="N28" i="15"/>
  <c r="A28" i="15"/>
  <c r="V26" i="15"/>
  <c r="T26" i="15"/>
  <c r="P26" i="15"/>
  <c r="N26" i="15"/>
  <c r="V24" i="15"/>
  <c r="T24" i="15"/>
  <c r="P24" i="15"/>
  <c r="N24" i="15"/>
  <c r="V22" i="15"/>
  <c r="T22" i="15"/>
  <c r="P22" i="15"/>
  <c r="N22" i="15"/>
  <c r="D21" i="15"/>
  <c r="B21" i="15"/>
  <c r="A21" i="15"/>
  <c r="T20" i="15"/>
  <c r="D19" i="15"/>
  <c r="B19" i="15"/>
  <c r="A19" i="15"/>
  <c r="V12" i="15"/>
  <c r="T12" i="15"/>
  <c r="P12" i="15"/>
  <c r="N12" i="15"/>
  <c r="V10" i="15"/>
  <c r="T10" i="15"/>
  <c r="P10" i="15"/>
  <c r="N10" i="15"/>
  <c r="C10" i="15"/>
  <c r="B10" i="15"/>
  <c r="A10" i="15"/>
  <c r="V8" i="15"/>
  <c r="T8" i="15"/>
  <c r="P8" i="15"/>
  <c r="N8" i="15"/>
  <c r="I7" i="15"/>
  <c r="V6" i="15"/>
  <c r="T6" i="15"/>
  <c r="P6" i="15"/>
  <c r="N6" i="15"/>
  <c r="I6" i="15"/>
  <c r="I5" i="15"/>
  <c r="K19" i="15" s="1"/>
  <c r="B4" i="15"/>
  <c r="B3" i="15"/>
  <c r="C2" i="15"/>
  <c r="D22" i="14"/>
  <c r="D21" i="14"/>
  <c r="B21" i="14"/>
  <c r="B22" i="14" s="1"/>
  <c r="D19" i="14"/>
  <c r="D18" i="14"/>
  <c r="D17" i="14"/>
  <c r="B17" i="14"/>
  <c r="B16" i="14"/>
  <c r="D15" i="14"/>
  <c r="B15" i="14"/>
  <c r="B14" i="14"/>
  <c r="B13" i="14"/>
  <c r="B12" i="14"/>
  <c r="B11" i="14"/>
  <c r="D10" i="14"/>
  <c r="B10" i="14"/>
  <c r="B9" i="14"/>
  <c r="B6" i="14"/>
  <c r="B5" i="14"/>
  <c r="B2" i="14"/>
  <c r="F567" i="29"/>
  <c r="E559" i="29"/>
  <c r="G100" i="29"/>
  <c r="F100" i="29"/>
  <c r="E100" i="29"/>
  <c r="E99" i="29"/>
  <c r="E98" i="29"/>
  <c r="E97" i="29"/>
  <c r="E96" i="29"/>
  <c r="E95" i="29"/>
  <c r="E94" i="29"/>
  <c r="E93" i="29"/>
  <c r="E92" i="29"/>
  <c r="E91" i="29"/>
  <c r="E90" i="29"/>
  <c r="E89" i="29"/>
  <c r="E88" i="29"/>
  <c r="E87" i="29"/>
  <c r="E86" i="29"/>
  <c r="E85" i="29"/>
  <c r="E84" i="29"/>
  <c r="E83" i="29"/>
  <c r="E82" i="29"/>
  <c r="E81" i="29"/>
  <c r="E80" i="29"/>
  <c r="E79" i="29"/>
  <c r="E78" i="29"/>
  <c r="E77" i="29" s="1"/>
  <c r="C6" i="29" s="1"/>
  <c r="G77" i="29"/>
  <c r="F77" i="29"/>
  <c r="G13" i="29"/>
  <c r="F13" i="29"/>
  <c r="E13" i="29"/>
  <c r="D13" i="29"/>
  <c r="H6" i="29"/>
  <c r="G6" i="29"/>
  <c r="F6" i="29"/>
  <c r="E6" i="29"/>
  <c r="D6" i="29"/>
  <c r="B6" i="29"/>
  <c r="K16" i="15" l="1"/>
  <c r="S34" i="15"/>
  <c r="M16" i="15"/>
  <c r="K17" i="15"/>
  <c r="K18" i="15"/>
  <c r="U34" i="15"/>
  <c r="O1" i="15"/>
  <c r="B8" i="15"/>
  <c r="C8" i="15" s="1"/>
  <c r="B9" i="15"/>
  <c r="C9" i="15" s="1"/>
  <c r="H15" i="15"/>
  <c r="A9" i="15"/>
  <c r="O16" i="15"/>
  <c r="S16" i="15"/>
  <c r="H21" i="15"/>
  <c r="M1" i="15"/>
  <c r="A8" i="15"/>
  <c r="S1" i="15"/>
  <c r="I8" i="15"/>
  <c r="K15" i="15"/>
  <c r="U16" i="15"/>
  <c r="S17" i="15"/>
  <c r="H19" i="15"/>
  <c r="M34" i="15"/>
  <c r="U1" i="15"/>
  <c r="A7" i="15"/>
  <c r="H16" i="15"/>
  <c r="K21" i="15"/>
  <c r="O34" i="15"/>
  <c r="B5" i="15"/>
  <c r="B7" i="15"/>
  <c r="C7" i="15" s="1"/>
  <c r="H17" i="15"/>
  <c r="H18" i="15"/>
  <c r="V1" i="15" l="1"/>
  <c r="S2" i="15"/>
  <c r="M44" i="15"/>
  <c r="M40" i="15"/>
  <c r="M46" i="15"/>
  <c r="M42" i="15"/>
  <c r="M38" i="15"/>
  <c r="M37" i="15"/>
  <c r="M4" i="15"/>
  <c r="M9" i="15"/>
  <c r="M11" i="15"/>
  <c r="M7" i="15"/>
  <c r="M13" i="15"/>
  <c r="M5" i="15"/>
  <c r="P1" i="15"/>
  <c r="M2" i="15"/>
  <c r="V34" i="15"/>
  <c r="S35" i="15"/>
  <c r="S29" i="15"/>
  <c r="S25" i="15"/>
  <c r="S19" i="15"/>
  <c r="T19" i="15" s="1"/>
  <c r="S21" i="15"/>
  <c r="S32" i="15"/>
  <c r="S27" i="15"/>
  <c r="S23" i="15"/>
  <c r="P34" i="15"/>
  <c r="M35" i="15"/>
  <c r="U17" i="15"/>
  <c r="V16" i="15"/>
  <c r="M17" i="15"/>
  <c r="P16" i="15"/>
  <c r="D14" i="15"/>
  <c r="D22" i="15" s="1"/>
  <c r="B14" i="15"/>
  <c r="A14" i="15"/>
  <c r="M21" i="15"/>
  <c r="M27" i="15"/>
  <c r="M23" i="15"/>
  <c r="M29" i="15"/>
  <c r="M25" i="15"/>
  <c r="M19" i="15"/>
  <c r="S46" i="15"/>
  <c r="S42" i="15"/>
  <c r="S38" i="15"/>
  <c r="S37" i="15"/>
  <c r="S44" i="15"/>
  <c r="S40" i="15"/>
  <c r="S7" i="15"/>
  <c r="S5" i="15"/>
  <c r="S11" i="15"/>
  <c r="S13" i="15"/>
  <c r="S4" i="15"/>
  <c r="S9" i="15"/>
  <c r="P27" i="15" l="1"/>
  <c r="O27" i="15"/>
  <c r="N27" i="15"/>
  <c r="U38" i="15"/>
  <c r="T38" i="15"/>
  <c r="V38" i="15" s="1"/>
  <c r="U5" i="15"/>
  <c r="T5" i="15"/>
  <c r="V5" i="15" s="1"/>
  <c r="U40" i="15"/>
  <c r="V40" i="15"/>
  <c r="T40" i="15"/>
  <c r="N29" i="15"/>
  <c r="P29" i="15"/>
  <c r="O29" i="15"/>
  <c r="U21" i="15"/>
  <c r="T21" i="15"/>
  <c r="V21" i="15" s="1"/>
  <c r="N5" i="15"/>
  <c r="P5" i="15" s="1"/>
  <c r="O5" i="15"/>
  <c r="O38" i="15"/>
  <c r="N38" i="15"/>
  <c r="P38" i="15" s="1"/>
  <c r="V25" i="15"/>
  <c r="U25" i="15"/>
  <c r="T25" i="15"/>
  <c r="O21" i="15"/>
  <c r="N21" i="15"/>
  <c r="P21" i="15" s="1"/>
  <c r="U29" i="15"/>
  <c r="T29" i="15"/>
  <c r="V29" i="15"/>
  <c r="V9" i="15"/>
  <c r="U9" i="15"/>
  <c r="T9" i="15"/>
  <c r="V44" i="15"/>
  <c r="U44" i="15"/>
  <c r="T44" i="15"/>
  <c r="P23" i="15"/>
  <c r="O23" i="15"/>
  <c r="N23" i="15"/>
  <c r="V19" i="15"/>
  <c r="U19" i="15"/>
  <c r="O13" i="15"/>
  <c r="P13" i="15"/>
  <c r="N13" i="15"/>
  <c r="O42" i="15"/>
  <c r="P42" i="15"/>
  <c r="N42" i="15"/>
  <c r="T4" i="15"/>
  <c r="V4" i="15" s="1"/>
  <c r="I17" i="15"/>
  <c r="O46" i="15"/>
  <c r="P46" i="15"/>
  <c r="N46" i="15"/>
  <c r="V42" i="15"/>
  <c r="U42" i="15"/>
  <c r="T42" i="15"/>
  <c r="O9" i="15"/>
  <c r="N9" i="15"/>
  <c r="P9" i="15"/>
  <c r="P40" i="15"/>
  <c r="O40" i="15"/>
  <c r="N40" i="15"/>
  <c r="T37" i="15"/>
  <c r="U37" i="15" s="1"/>
  <c r="I21" i="15"/>
  <c r="V13" i="15"/>
  <c r="U13" i="15"/>
  <c r="T13" i="15"/>
  <c r="P11" i="15"/>
  <c r="O11" i="15"/>
  <c r="N11" i="15"/>
  <c r="U23" i="15"/>
  <c r="V23" i="15"/>
  <c r="T23" i="15"/>
  <c r="P44" i="15"/>
  <c r="O44" i="15"/>
  <c r="N44" i="15"/>
  <c r="U27" i="15"/>
  <c r="V27" i="15"/>
  <c r="T27" i="15"/>
  <c r="I15" i="15"/>
  <c r="N4" i="15"/>
  <c r="P4" i="15" s="1"/>
  <c r="P7" i="15"/>
  <c r="O7" i="15"/>
  <c r="N7" i="15"/>
  <c r="U11" i="15"/>
  <c r="V11" i="15"/>
  <c r="T11" i="15"/>
  <c r="V46" i="15"/>
  <c r="U46" i="15"/>
  <c r="T46" i="15"/>
  <c r="I16" i="15"/>
  <c r="N19" i="15"/>
  <c r="O19" i="15" s="1"/>
  <c r="T7" i="15"/>
  <c r="V7" i="15"/>
  <c r="U7" i="15"/>
  <c r="P25" i="15"/>
  <c r="O25" i="15"/>
  <c r="N25" i="15"/>
  <c r="U32" i="15"/>
  <c r="T33" i="15" s="1"/>
  <c r="I18" i="15" s="1"/>
  <c r="V32" i="15"/>
  <c r="I19" i="15"/>
  <c r="N37" i="15"/>
  <c r="P37" i="15" s="1"/>
  <c r="V37" i="15" l="1"/>
  <c r="U35" i="15"/>
  <c r="V35" i="15"/>
  <c r="P17" i="15"/>
  <c r="O17" i="15"/>
  <c r="O37" i="15"/>
  <c r="O35" i="15" s="1"/>
  <c r="U4" i="15"/>
  <c r="U2" i="15" s="1"/>
  <c r="P19" i="15"/>
  <c r="O4" i="15"/>
  <c r="O2" i="1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微软(中国)</author>
    <author>ye</author>
  </authors>
  <commentList>
    <comment ref="I2" authorId="0" shapeId="0" xr:uid="{00000000-0006-0000-0700-000001000000}">
      <text>
        <r>
          <rPr>
            <sz val="9"/>
            <color indexed="10"/>
            <rFont val="宋体"/>
            <family val="3"/>
            <charset val="134"/>
          </rPr>
          <t>要填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I3" authorId="0" shapeId="0" xr:uid="{00000000-0006-0000-0700-000002000000}">
      <text>
        <r>
          <rPr>
            <sz val="9"/>
            <color indexed="10"/>
            <rFont val="宋体"/>
            <family val="3"/>
            <charset val="134"/>
          </rPr>
          <t>要填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I4" authorId="0" shapeId="0" xr:uid="{00000000-0006-0000-0700-000003000000}">
      <text>
        <r>
          <rPr>
            <sz val="9"/>
            <color indexed="10"/>
            <rFont val="宋体"/>
            <family val="3"/>
            <charset val="134"/>
          </rPr>
          <t>要填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I5" authorId="0" shapeId="0" xr:uid="{00000000-0006-0000-0700-000004000000}">
      <text>
        <r>
          <rPr>
            <b/>
            <sz val="11"/>
            <color indexed="12"/>
            <rFont val="黑体"/>
            <family val="3"/>
            <charset val="134"/>
          </rPr>
          <t>请选择选</t>
        </r>
      </text>
    </comment>
    <comment ref="I9" authorId="0" shapeId="0" xr:uid="{00000000-0006-0000-0700-000005000000}">
      <text>
        <r>
          <rPr>
            <sz val="9"/>
            <color indexed="10"/>
            <rFont val="宋体"/>
            <family val="3"/>
            <charset val="134"/>
          </rPr>
          <t>若有钢筋，要填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I10" authorId="0" shapeId="0" xr:uid="{00000000-0006-0000-0700-000006000000}">
      <text>
        <r>
          <rPr>
            <sz val="9"/>
            <color indexed="10"/>
            <rFont val="宋体"/>
            <family val="3"/>
            <charset val="134"/>
          </rPr>
          <t>若有降点，要填正值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I11" authorId="0" shapeId="0" xr:uid="{00000000-0006-0000-0700-000007000000}">
      <text>
        <r>
          <rPr>
            <sz val="9"/>
            <color indexed="10"/>
            <rFont val="宋体"/>
            <family val="3"/>
            <charset val="134"/>
          </rPr>
          <t>要填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I12" authorId="1" shapeId="0" xr:uid="{00000000-0006-0000-0700-000008000000}">
      <text>
        <r>
          <rPr>
            <sz val="9"/>
            <color indexed="10"/>
            <rFont val="宋体"/>
            <family val="3"/>
            <charset val="134"/>
          </rPr>
          <t>若咨询费不是按费率计，为整数包干，则填包干金额。</t>
        </r>
        <r>
          <rPr>
            <sz val="9"/>
            <rFont val="宋体"/>
            <family val="3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<sst xmlns="http://schemas.openxmlformats.org/spreadsheetml/2006/main" count="2283" uniqueCount="907">
  <si>
    <t>广东立真建设工程造价咨询有限公司</t>
  </si>
  <si>
    <t>送审造价</t>
  </si>
  <si>
    <t>元</t>
  </si>
  <si>
    <t>核减金额</t>
  </si>
  <si>
    <t>工程编号：</t>
  </si>
  <si>
    <t>序号</t>
  </si>
  <si>
    <t>备注</t>
  </si>
  <si>
    <t>预算编制费</t>
  </si>
  <si>
    <t>一级道路</t>
  </si>
  <si>
    <t>分车道绿化带</t>
  </si>
  <si>
    <t>三级道路</t>
  </si>
  <si>
    <t>四级绿化带</t>
  </si>
  <si>
    <t>绿化平台</t>
  </si>
  <si>
    <t>合计</t>
  </si>
  <si>
    <t>金霞街道</t>
  </si>
  <si>
    <t>所属村居</t>
  </si>
  <si>
    <t>主次干道，一、二级道路面积（m2）</t>
  </si>
  <si>
    <t>城中村、各街区区间路、内街小巷（含滴水巷）、涉农社区居委道路、农村道路等，三级道路面积（m2）</t>
  </si>
  <si>
    <t>绿化带、绿化平台、公共广场、街心公园，四级道路面积（m2）</t>
  </si>
  <si>
    <t>生活垃圾上门（楼）手机清运，按水表计</t>
  </si>
  <si>
    <t>二级道路</t>
  </si>
  <si>
    <t>其他四级道路（街道、居委绿化带、绿地等）</t>
  </si>
  <si>
    <t>水表个数</t>
  </si>
  <si>
    <t>龙湖区各街道和保洁单位道路清扫面积明细表</t>
  </si>
  <si>
    <t>单位：金霞街道</t>
  </si>
  <si>
    <t>道路名称</t>
  </si>
  <si>
    <t>起止</t>
  </si>
  <si>
    <t>绿化带面积（㎡）四级</t>
  </si>
  <si>
    <t>清扫总面积（㎡）</t>
  </si>
  <si>
    <t>车道清扫面积（㎡）</t>
  </si>
  <si>
    <t>人行道清扫面积（㎡）</t>
  </si>
  <si>
    <t>道路
等级</t>
  </si>
  <si>
    <t>主次干道</t>
  </si>
  <si>
    <t>长平路</t>
  </si>
  <si>
    <t>金环-华山</t>
  </si>
  <si>
    <t>一级</t>
  </si>
  <si>
    <t>华山-天山</t>
  </si>
  <si>
    <t>黄河路</t>
  </si>
  <si>
    <t>金环-华山-天山</t>
  </si>
  <si>
    <t>长江路</t>
  </si>
  <si>
    <t>华山路</t>
  </si>
  <si>
    <t>中山东-长平</t>
  </si>
  <si>
    <t>长平-金砂东</t>
  </si>
  <si>
    <t>金砂东-榕江</t>
  </si>
  <si>
    <t>榕江-龙湖北</t>
  </si>
  <si>
    <t>龙湖北-长江</t>
  </si>
  <si>
    <t>长江-练江</t>
  </si>
  <si>
    <t>练江-黄河</t>
  </si>
  <si>
    <t>黄河-东厦北</t>
  </si>
  <si>
    <t>金砂东路</t>
  </si>
  <si>
    <t>中山东路</t>
  </si>
  <si>
    <t>迎宾路</t>
  </si>
  <si>
    <t>龙湖北-迎宾广场</t>
  </si>
  <si>
    <t>迎宾广场</t>
  </si>
  <si>
    <t>金环转金砂东</t>
  </si>
  <si>
    <t>区政府前、海关前（含绿化岛）</t>
  </si>
  <si>
    <t>公安局北侧</t>
  </si>
  <si>
    <t>华山-大北山二路</t>
  </si>
  <si>
    <t>大北山路</t>
  </si>
  <si>
    <t>长江-海员俱乐部</t>
  </si>
  <si>
    <t>大北山一路</t>
  </si>
  <si>
    <t>大北山二路</t>
  </si>
  <si>
    <t>龙湖北-练江南</t>
  </si>
  <si>
    <t>龙湖南路</t>
  </si>
  <si>
    <t>金谷入口-金环</t>
  </si>
  <si>
    <t>龙湖北路</t>
  </si>
  <si>
    <t>迎宾-华山</t>
  </si>
  <si>
    <t>榕江路</t>
  </si>
  <si>
    <t>凤凰山路</t>
  </si>
  <si>
    <t>大北山-长江路</t>
  </si>
  <si>
    <t>长江-黄河</t>
  </si>
  <si>
    <t>黄河-东厦</t>
  </si>
  <si>
    <t>梅溪西路</t>
  </si>
  <si>
    <t>凤凰山-大北山一路</t>
  </si>
  <si>
    <t>招待所后</t>
  </si>
  <si>
    <t>梅溪西-长江</t>
  </si>
  <si>
    <t>梅溪东路</t>
  </si>
  <si>
    <t>大北山路-华山</t>
  </si>
  <si>
    <t>练江南路</t>
  </si>
  <si>
    <t>凤凰山-华山路</t>
  </si>
  <si>
    <t>练江路</t>
  </si>
  <si>
    <t>凤凰山-华山</t>
  </si>
  <si>
    <t>练江北一路</t>
  </si>
  <si>
    <t>凤凰山-大北山</t>
  </si>
  <si>
    <t>练江北二路</t>
  </si>
  <si>
    <t>大南山路</t>
  </si>
  <si>
    <t>海滨路</t>
  </si>
  <si>
    <t>华侨公园前-船厂吊桥</t>
  </si>
  <si>
    <t>时代中街</t>
  </si>
  <si>
    <t>时代北五街-长平路</t>
  </si>
  <si>
    <t>时代东一街</t>
  </si>
  <si>
    <t>时代东二街</t>
  </si>
  <si>
    <t>时代西一街</t>
  </si>
  <si>
    <t>时代北二街-长平路</t>
  </si>
  <si>
    <t>时代西二街</t>
  </si>
  <si>
    <t>时代北四街-时代北三街</t>
  </si>
  <si>
    <t>时代北一街</t>
  </si>
  <si>
    <t>时代中街-时代西一街</t>
  </si>
  <si>
    <t>时代北二街</t>
  </si>
  <si>
    <t>时代西一街-金环路</t>
  </si>
  <si>
    <t>时代北三街</t>
  </si>
  <si>
    <t>时代东二街-时代西二街</t>
  </si>
  <si>
    <t>时代北四街</t>
  </si>
  <si>
    <t>时代东二街-金环南路</t>
  </si>
  <si>
    <t>时代北五街</t>
  </si>
  <si>
    <t>华南路-金环路</t>
  </si>
  <si>
    <t>华侨公园前-中山东</t>
  </si>
  <si>
    <t>12街区间桥</t>
  </si>
  <si>
    <t>天山路-碧霞</t>
  </si>
  <si>
    <t>金环路东侧</t>
  </si>
  <si>
    <t>滨港-长江</t>
  </si>
  <si>
    <t>科技西路</t>
  </si>
  <si>
    <t>龙湖关桥</t>
  </si>
  <si>
    <t>电厂后</t>
  </si>
  <si>
    <t>天山路</t>
  </si>
  <si>
    <t>珠池-长江</t>
  </si>
  <si>
    <t>黄河-汕汾</t>
  </si>
  <si>
    <t>工业园区</t>
  </si>
  <si>
    <t>华山路口至大北山路口</t>
  </si>
  <si>
    <t>金阳</t>
  </si>
  <si>
    <t>二级</t>
  </si>
  <si>
    <t>F1与F3之间区间路</t>
  </si>
  <si>
    <t>南至练江路北至练江北路</t>
  </si>
  <si>
    <t>F3与F5之间区间路</t>
  </si>
  <si>
    <t>F1南座F1北座区间路</t>
  </si>
  <si>
    <t>昌泰公司前至大北山路</t>
  </si>
  <si>
    <t>F1与F2之间区间路</t>
  </si>
  <si>
    <t>华山路至大北山路</t>
  </si>
  <si>
    <t>长江路至练江南路</t>
  </si>
  <si>
    <t>国泰家私城西侧道路</t>
  </si>
  <si>
    <t>D型厂房步道10、12幢</t>
  </si>
  <si>
    <t>E型厂房步道18幢</t>
  </si>
  <si>
    <t>E4幢U型道路</t>
  </si>
  <si>
    <t>商总厂房道路</t>
  </si>
  <si>
    <t>4栋楼下空埕</t>
  </si>
  <si>
    <t>5幢楼下空埕</t>
  </si>
  <si>
    <t>6幢楼下空埕</t>
  </si>
  <si>
    <t>1幢楼下空埕</t>
  </si>
  <si>
    <t>2幢楼下空埕</t>
  </si>
  <si>
    <t>泰业大厦与H12之间区间路</t>
  </si>
  <si>
    <t>东至大南山路西至华山路</t>
  </si>
  <si>
    <t>练江</t>
  </si>
  <si>
    <t>H13与H14之间区间路</t>
  </si>
  <si>
    <t>信宝大厦与长江大厦之间区间路</t>
  </si>
  <si>
    <t>南至长江路北至练江路</t>
  </si>
  <si>
    <t>长江大厦与泰业大厦之间区间路</t>
  </si>
  <si>
    <t>永晖楼—H2之间</t>
  </si>
  <si>
    <t>永晖楼南至H5</t>
  </si>
  <si>
    <t>黄河路快速化升级改造工程</t>
  </si>
  <si>
    <t>泰山路至东厦路</t>
  </si>
  <si>
    <t>龙湖公寓6、10幢区间路</t>
  </si>
  <si>
    <t>三级</t>
  </si>
  <si>
    <t>龙湖公寓6、5幢区间路</t>
  </si>
  <si>
    <t>龙湖公寓1、3幢区间路</t>
  </si>
  <si>
    <t>凤凰山路至招待所</t>
  </si>
  <si>
    <t>龙湖公寓2、4幢区间路</t>
  </si>
  <si>
    <t>长江路至梅溪路</t>
  </si>
  <si>
    <t>龙湖苑</t>
  </si>
  <si>
    <t>龙湖苑-瀚苑区间路</t>
  </si>
  <si>
    <t>梅溪路至龙湖宾馆</t>
  </si>
  <si>
    <t>泰华园2、3幢区间路</t>
  </si>
  <si>
    <t>凤凰山路至围墙</t>
  </si>
  <si>
    <t>泰华园3幢东侧</t>
  </si>
  <si>
    <t>泰华园1、5幢区间路</t>
  </si>
  <si>
    <t>泰华园2、6幢区间路</t>
  </si>
  <si>
    <t>龙湖公寓5-10栋小区前路</t>
  </si>
  <si>
    <t>凤凰山路至停车场</t>
  </si>
  <si>
    <t>小区主路</t>
  </si>
  <si>
    <t>小区入口至围墙</t>
  </si>
  <si>
    <t>泰华园6栋与F7区间路</t>
  </si>
  <si>
    <t>泰华园4栋与F7南侧区间路</t>
  </si>
  <si>
    <t>泰华工业T3东侧区间路</t>
  </si>
  <si>
    <t>泰华园东侧区间路</t>
  </si>
  <si>
    <t>龙湖公寓3栋南侧</t>
  </si>
  <si>
    <t>龙湖公寓3栋西侧</t>
  </si>
  <si>
    <t>龙湖公寓1-4栋新增空地</t>
  </si>
  <si>
    <t>宜悦雅轩南门与T座工业区之间区间路一段</t>
  </si>
  <si>
    <t>宜悦雅轩南门与T座工业区之间区间路二段</t>
  </si>
  <si>
    <t>宜悦雅轩与保辉香景雅园之间区间路</t>
  </si>
  <si>
    <t>香景雅园北面车道</t>
  </si>
  <si>
    <t>宜悦雅轩北侧道路</t>
  </si>
  <si>
    <t>龙溪路东侧步道</t>
  </si>
  <si>
    <t>环卫一队后停车场</t>
  </si>
  <si>
    <r>
      <rPr>
        <sz val="10"/>
        <rFont val="宋体"/>
        <family val="3"/>
        <charset val="134"/>
      </rPr>
      <t>凤凰山路</t>
    </r>
    <r>
      <rPr>
        <sz val="10"/>
        <rFont val="Times New Roman"/>
        <family val="1"/>
      </rPr>
      <t>9</t>
    </r>
    <r>
      <rPr>
        <sz val="10"/>
        <rFont val="宋体"/>
        <family val="3"/>
        <charset val="134"/>
      </rPr>
      <t>号开达大厦南侧</t>
    </r>
  </si>
  <si>
    <t>汇翠小学与海员俱乐区间路</t>
  </si>
  <si>
    <t>人民银行北侧区间路</t>
  </si>
  <si>
    <t>凤凰山路至大北山路</t>
  </si>
  <si>
    <r>
      <rPr>
        <sz val="10"/>
        <rFont val="宋体"/>
        <family val="3"/>
        <charset val="134"/>
      </rPr>
      <t>工业区</t>
    </r>
    <r>
      <rPr>
        <sz val="10"/>
        <rFont val="Times New Roman"/>
        <family val="1"/>
      </rPr>
      <t>B1</t>
    </r>
    <r>
      <rPr>
        <sz val="10"/>
        <rFont val="宋体"/>
        <family val="3"/>
        <charset val="134"/>
      </rPr>
      <t>与</t>
    </r>
    <r>
      <rPr>
        <sz val="10"/>
        <rFont val="Times New Roman"/>
        <family val="1"/>
      </rPr>
      <t>B2</t>
    </r>
    <r>
      <rPr>
        <sz val="10"/>
        <rFont val="宋体"/>
        <family val="3"/>
        <charset val="134"/>
      </rPr>
      <t>之间埕面</t>
    </r>
  </si>
  <si>
    <t>四季树北侧</t>
  </si>
  <si>
    <t>丹霞路</t>
  </si>
  <si>
    <r>
      <rPr>
        <sz val="10"/>
        <rFont val="宋体"/>
        <family val="3"/>
        <charset val="134"/>
      </rPr>
      <t>长平路</t>
    </r>
    <r>
      <rPr>
        <sz val="10"/>
        <rFont val="Times New Roman"/>
        <family val="1"/>
      </rPr>
      <t>—</t>
    </r>
    <r>
      <rPr>
        <sz val="10"/>
        <rFont val="宋体"/>
        <family val="3"/>
        <charset val="134"/>
      </rPr>
      <t>金砂路</t>
    </r>
  </si>
  <si>
    <t>丹霞</t>
  </si>
  <si>
    <t>丹霞中街</t>
  </si>
  <si>
    <r>
      <rPr>
        <sz val="10"/>
        <rFont val="宋体"/>
        <family val="3"/>
        <charset val="134"/>
      </rPr>
      <t>金砂路</t>
    </r>
    <r>
      <rPr>
        <sz val="10"/>
        <rFont val="Times New Roman"/>
        <family val="1"/>
      </rPr>
      <t>—</t>
    </r>
    <r>
      <rPr>
        <sz val="10"/>
        <rFont val="宋体"/>
        <family val="3"/>
        <charset val="134"/>
      </rPr>
      <t>丹霞南街</t>
    </r>
  </si>
  <si>
    <t>丹霞北街</t>
  </si>
  <si>
    <r>
      <rPr>
        <sz val="10"/>
        <rFont val="宋体"/>
        <family val="3"/>
        <charset val="134"/>
      </rPr>
      <t>华山路</t>
    </r>
    <r>
      <rPr>
        <sz val="10"/>
        <rFont val="Times New Roman"/>
        <family val="1"/>
      </rPr>
      <t>—</t>
    </r>
    <r>
      <rPr>
        <sz val="10"/>
        <rFont val="宋体"/>
        <family val="3"/>
        <charset val="134"/>
      </rPr>
      <t>丹霞路</t>
    </r>
  </si>
  <si>
    <t>丹霞东街</t>
  </si>
  <si>
    <r>
      <rPr>
        <sz val="10"/>
        <rFont val="宋体"/>
        <family val="3"/>
        <charset val="134"/>
      </rPr>
      <t>丹霞北街</t>
    </r>
    <r>
      <rPr>
        <sz val="10"/>
        <rFont val="Times New Roman"/>
        <family val="1"/>
      </rPr>
      <t>—</t>
    </r>
    <r>
      <rPr>
        <sz val="10"/>
        <rFont val="宋体"/>
        <family val="3"/>
        <charset val="134"/>
      </rPr>
      <t>丹霞南街</t>
    </r>
  </si>
  <si>
    <t>丹霞南街</t>
  </si>
  <si>
    <r>
      <rPr>
        <sz val="10"/>
        <rFont val="宋体"/>
        <family val="3"/>
        <charset val="134"/>
      </rPr>
      <t>华山路</t>
    </r>
    <r>
      <rPr>
        <sz val="10"/>
        <rFont val="Times New Roman"/>
        <family val="1"/>
      </rPr>
      <t>—</t>
    </r>
    <r>
      <rPr>
        <sz val="10"/>
        <rFont val="宋体"/>
        <family val="3"/>
        <charset val="134"/>
      </rPr>
      <t>丹霞中街</t>
    </r>
  </si>
  <si>
    <t>丹霞庄一横</t>
  </si>
  <si>
    <t>丹霞庄二横</t>
  </si>
  <si>
    <t>丹霞中区</t>
  </si>
  <si>
    <r>
      <rPr>
        <sz val="10"/>
        <rFont val="Times New Roman"/>
        <family val="1"/>
      </rPr>
      <t>28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31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32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29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29</t>
    </r>
  </si>
  <si>
    <r>
      <rPr>
        <sz val="10"/>
        <rFont val="宋体"/>
        <family val="3"/>
        <charset val="134"/>
      </rPr>
      <t>水厂和</t>
    </r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</si>
  <si>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29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27</t>
    </r>
  </si>
  <si>
    <r>
      <rPr>
        <sz val="10"/>
        <rFont val="Times New Roman"/>
        <family val="1"/>
      </rPr>
      <t>26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27</t>
    </r>
  </si>
  <si>
    <r>
      <rPr>
        <sz val="10"/>
        <rFont val="Times New Roman"/>
        <family val="1"/>
      </rPr>
      <t>25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28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26</t>
    </r>
    <r>
      <rPr>
        <sz val="10"/>
        <rFont val="宋体"/>
        <family val="3"/>
        <charset val="134"/>
      </rPr>
      <t>、水厂</t>
    </r>
  </si>
  <si>
    <r>
      <rPr>
        <sz val="10"/>
        <rFont val="Times New Roman"/>
        <family val="1"/>
      </rPr>
      <t>38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39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35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36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37</t>
    </r>
  </si>
  <si>
    <r>
      <rPr>
        <sz val="10"/>
        <rFont val="Times New Roman"/>
        <family val="1"/>
      </rPr>
      <t>38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39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40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41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42</t>
    </r>
  </si>
  <si>
    <r>
      <rPr>
        <sz val="10"/>
        <rFont val="宋体"/>
        <family val="3"/>
        <charset val="134"/>
      </rPr>
      <t>丹霞中区</t>
    </r>
    <r>
      <rPr>
        <sz val="10"/>
        <rFont val="Times New Roman"/>
        <family val="1"/>
      </rPr>
      <t>11-14</t>
    </r>
    <r>
      <rPr>
        <sz val="10"/>
        <rFont val="宋体"/>
        <family val="3"/>
        <charset val="134"/>
      </rPr>
      <t>区间路</t>
    </r>
  </si>
  <si>
    <r>
      <rPr>
        <sz val="10"/>
        <rFont val="宋体"/>
        <family val="3"/>
        <charset val="134"/>
      </rPr>
      <t>丹霞中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停车场</t>
    </r>
  </si>
  <si>
    <r>
      <rPr>
        <sz val="10"/>
        <rFont val="宋体"/>
        <family val="3"/>
        <charset val="134"/>
      </rPr>
      <t>中</t>
    </r>
    <r>
      <rPr>
        <sz val="10"/>
        <rFont val="Times New Roman"/>
        <family val="1"/>
      </rPr>
      <t>11-16</t>
    </r>
    <r>
      <rPr>
        <sz val="10"/>
        <rFont val="宋体"/>
        <family val="3"/>
        <charset val="134"/>
      </rPr>
      <t>幢</t>
    </r>
  </si>
  <si>
    <r>
      <rPr>
        <sz val="10"/>
        <rFont val="宋体"/>
        <family val="3"/>
        <charset val="134"/>
      </rPr>
      <t>丹霞中区</t>
    </r>
    <r>
      <rPr>
        <sz val="10"/>
        <rFont val="Times New Roman"/>
        <family val="1"/>
      </rPr>
      <t>11-13</t>
    </r>
    <r>
      <rPr>
        <sz val="10"/>
        <rFont val="宋体"/>
        <family val="3"/>
        <charset val="134"/>
      </rPr>
      <t>区间路</t>
    </r>
  </si>
  <si>
    <t>金都大厦后面</t>
  </si>
  <si>
    <r>
      <rPr>
        <sz val="10"/>
        <rFont val="宋体"/>
        <family val="3"/>
        <charset val="134"/>
      </rPr>
      <t>中</t>
    </r>
    <r>
      <rPr>
        <sz val="10"/>
        <rFont val="Times New Roman"/>
        <family val="1"/>
      </rPr>
      <t>23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24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18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19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20</t>
    </r>
  </si>
  <si>
    <r>
      <rPr>
        <sz val="10"/>
        <rFont val="宋体"/>
        <family val="3"/>
        <charset val="134"/>
      </rPr>
      <t>中</t>
    </r>
    <r>
      <rPr>
        <sz val="10"/>
        <rFont val="Times New Roman"/>
        <family val="1"/>
      </rPr>
      <t>23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24</t>
    </r>
  </si>
  <si>
    <r>
      <rPr>
        <sz val="10"/>
        <rFont val="宋体"/>
        <family val="3"/>
        <charset val="134"/>
      </rPr>
      <t>中区</t>
    </r>
    <r>
      <rPr>
        <sz val="10"/>
        <rFont val="Times New Roman"/>
        <family val="1"/>
      </rPr>
      <t>8</t>
    </r>
  </si>
  <si>
    <r>
      <rPr>
        <sz val="10"/>
        <rFont val="宋体"/>
        <family val="3"/>
        <charset val="134"/>
      </rPr>
      <t>中区</t>
    </r>
    <r>
      <rPr>
        <sz val="10"/>
        <rFont val="Times New Roman"/>
        <family val="1"/>
      </rPr>
      <t>6-7</t>
    </r>
  </si>
  <si>
    <r>
      <rPr>
        <sz val="10"/>
        <rFont val="宋体"/>
        <family val="3"/>
        <charset val="134"/>
      </rPr>
      <t>中区</t>
    </r>
    <r>
      <rPr>
        <sz val="10"/>
        <rFont val="Times New Roman"/>
        <family val="1"/>
      </rPr>
      <t>7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6</t>
    </r>
  </si>
  <si>
    <r>
      <rPr>
        <sz val="10"/>
        <rFont val="宋体"/>
        <family val="3"/>
        <charset val="134"/>
      </rPr>
      <t>中区</t>
    </r>
    <r>
      <rPr>
        <sz val="10"/>
        <rFont val="Times New Roman"/>
        <family val="1"/>
      </rPr>
      <t>6-5</t>
    </r>
  </si>
  <si>
    <r>
      <rPr>
        <sz val="10"/>
        <rFont val="宋体"/>
        <family val="3"/>
        <charset val="134"/>
      </rPr>
      <t>中区</t>
    </r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5</t>
    </r>
  </si>
  <si>
    <r>
      <rPr>
        <sz val="10"/>
        <rFont val="宋体"/>
        <family val="3"/>
        <charset val="134"/>
      </rPr>
      <t>中区</t>
    </r>
    <r>
      <rPr>
        <sz val="10"/>
        <rFont val="Times New Roman"/>
        <family val="1"/>
      </rPr>
      <t>5-4</t>
    </r>
  </si>
  <si>
    <r>
      <rPr>
        <sz val="10"/>
        <rFont val="宋体"/>
        <family val="3"/>
        <charset val="134"/>
      </rPr>
      <t>中区</t>
    </r>
    <r>
      <rPr>
        <sz val="10"/>
        <rFont val="Times New Roman"/>
        <family val="1"/>
      </rPr>
      <t>5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4</t>
    </r>
  </si>
  <si>
    <r>
      <rPr>
        <sz val="10"/>
        <rFont val="宋体"/>
        <family val="3"/>
        <charset val="134"/>
      </rPr>
      <t>中区</t>
    </r>
    <r>
      <rPr>
        <sz val="10"/>
        <rFont val="Times New Roman"/>
        <family val="1"/>
      </rPr>
      <t>4-3</t>
    </r>
  </si>
  <si>
    <r>
      <rPr>
        <sz val="10"/>
        <rFont val="宋体"/>
        <family val="3"/>
        <charset val="134"/>
      </rPr>
      <t>中区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3</t>
    </r>
  </si>
  <si>
    <r>
      <rPr>
        <sz val="10"/>
        <rFont val="宋体"/>
        <family val="3"/>
        <charset val="134"/>
      </rPr>
      <t>中区</t>
    </r>
    <r>
      <rPr>
        <sz val="10"/>
        <rFont val="Times New Roman"/>
        <family val="1"/>
      </rPr>
      <t>3-2</t>
    </r>
  </si>
  <si>
    <r>
      <rPr>
        <sz val="10"/>
        <rFont val="宋体"/>
        <family val="3"/>
        <charset val="134"/>
      </rPr>
      <t>中区</t>
    </r>
    <r>
      <rPr>
        <sz val="10"/>
        <rFont val="Times New Roman"/>
        <family val="1"/>
      </rPr>
      <t>3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2</t>
    </r>
  </si>
  <si>
    <r>
      <rPr>
        <sz val="10"/>
        <rFont val="宋体"/>
        <family val="3"/>
        <charset val="134"/>
      </rPr>
      <t>中区</t>
    </r>
    <r>
      <rPr>
        <sz val="10"/>
        <rFont val="Times New Roman"/>
        <family val="1"/>
      </rPr>
      <t>2-1</t>
    </r>
  </si>
  <si>
    <r>
      <rPr>
        <sz val="10"/>
        <rFont val="宋体"/>
        <family val="3"/>
        <charset val="134"/>
      </rPr>
      <t>中区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1</t>
    </r>
  </si>
  <si>
    <r>
      <rPr>
        <sz val="10"/>
        <rFont val="宋体"/>
        <family val="3"/>
        <charset val="134"/>
      </rPr>
      <t>中区</t>
    </r>
    <r>
      <rPr>
        <sz val="10"/>
        <rFont val="Times New Roman"/>
        <family val="1"/>
      </rPr>
      <t>9-10</t>
    </r>
  </si>
  <si>
    <r>
      <rPr>
        <sz val="10"/>
        <rFont val="宋体"/>
        <family val="3"/>
        <charset val="134"/>
      </rPr>
      <t>中区</t>
    </r>
    <r>
      <rPr>
        <sz val="10"/>
        <rFont val="Times New Roman"/>
        <family val="1"/>
      </rPr>
      <t>9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10</t>
    </r>
  </si>
  <si>
    <t>丹霞花园北侧</t>
  </si>
  <si>
    <r>
      <rPr>
        <sz val="10"/>
        <rFont val="宋体"/>
        <family val="3"/>
        <charset val="134"/>
      </rPr>
      <t>中区</t>
    </r>
    <r>
      <rPr>
        <sz val="10"/>
        <rFont val="Times New Roman"/>
        <family val="1"/>
      </rPr>
      <t>9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10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12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13</t>
    </r>
  </si>
  <si>
    <r>
      <rPr>
        <sz val="10"/>
        <rFont val="宋体"/>
        <family val="3"/>
        <charset val="134"/>
      </rPr>
      <t>中区</t>
    </r>
    <r>
      <rPr>
        <sz val="10"/>
        <rFont val="Times New Roman"/>
        <family val="1"/>
      </rPr>
      <t>9-10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11-13</t>
    </r>
  </si>
  <si>
    <r>
      <rPr>
        <sz val="10"/>
        <rFont val="Times New Roman"/>
        <family val="1"/>
      </rPr>
      <t>41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42</t>
    </r>
  </si>
  <si>
    <r>
      <rPr>
        <sz val="10"/>
        <rFont val="Times New Roman"/>
        <family val="1"/>
      </rPr>
      <t>31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32</t>
    </r>
  </si>
  <si>
    <r>
      <rPr>
        <sz val="10"/>
        <rFont val="Times New Roman"/>
        <family val="1"/>
      </rPr>
      <t>30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31</t>
    </r>
  </si>
  <si>
    <t>丹霞东区</t>
  </si>
  <si>
    <r>
      <rPr>
        <sz val="10"/>
        <rFont val="Times New Roman"/>
        <family val="1"/>
      </rPr>
      <t>19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20</t>
    </r>
  </si>
  <si>
    <r>
      <rPr>
        <sz val="10"/>
        <rFont val="Times New Roman"/>
        <family val="1"/>
      </rPr>
      <t>20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22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24</t>
    </r>
    <r>
      <rPr>
        <sz val="10"/>
        <rFont val="宋体"/>
        <family val="3"/>
        <charset val="134"/>
      </rPr>
      <t>和丹霞小学</t>
    </r>
  </si>
  <si>
    <r>
      <rPr>
        <sz val="10"/>
        <rFont val="Times New Roman"/>
        <family val="1"/>
      </rPr>
      <t>22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24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21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23</t>
    </r>
  </si>
  <si>
    <t>金霞物业管理</t>
  </si>
  <si>
    <r>
      <rPr>
        <sz val="10"/>
        <rFont val="Times New Roman"/>
        <family val="1"/>
      </rPr>
      <t>13-18</t>
    </r>
    <r>
      <rPr>
        <sz val="10"/>
        <rFont val="宋体"/>
        <family val="3"/>
        <charset val="134"/>
      </rPr>
      <t>（二竖一横）</t>
    </r>
  </si>
  <si>
    <r>
      <rPr>
        <sz val="10"/>
        <rFont val="Times New Roman"/>
        <family val="1"/>
      </rPr>
      <t>11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12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13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</si>
  <si>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3</t>
    </r>
  </si>
  <si>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2</t>
    </r>
  </si>
  <si>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3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5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6</t>
    </r>
  </si>
  <si>
    <r>
      <rPr>
        <sz val="10"/>
        <rFont val="Times New Roman"/>
        <family val="1"/>
      </rPr>
      <t>5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6</t>
    </r>
  </si>
  <si>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5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7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8</t>
    </r>
  </si>
  <si>
    <r>
      <rPr>
        <sz val="10"/>
        <rFont val="Times New Roman"/>
        <family val="1"/>
      </rPr>
      <t>7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8</t>
    </r>
  </si>
  <si>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5</t>
    </r>
  </si>
  <si>
    <t>丹霞东区车场</t>
  </si>
  <si>
    <r>
      <rPr>
        <sz val="10"/>
        <rFont val="Times New Roman"/>
        <family val="1"/>
      </rPr>
      <t>7-9</t>
    </r>
    <r>
      <rPr>
        <sz val="10"/>
        <rFont val="宋体"/>
        <family val="3"/>
        <charset val="134"/>
      </rPr>
      <t>幢</t>
    </r>
  </si>
  <si>
    <t>丹霞北区车场</t>
  </si>
  <si>
    <t>19-24</t>
  </si>
  <si>
    <t>丹霞北区</t>
  </si>
  <si>
    <r>
      <rPr>
        <sz val="10"/>
        <rFont val="Times New Roman"/>
        <family val="1"/>
      </rPr>
      <t>14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16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19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</si>
  <si>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14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15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16</t>
    </r>
  </si>
  <si>
    <r>
      <rPr>
        <sz val="10"/>
        <rFont val="Times New Roman"/>
        <family val="1"/>
      </rPr>
      <t>11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12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13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14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</si>
  <si>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12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13</t>
    </r>
  </si>
  <si>
    <r>
      <rPr>
        <sz val="10"/>
        <rFont val="Times New Roman"/>
        <family val="1"/>
      </rPr>
      <t>11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12</t>
    </r>
  </si>
  <si>
    <r>
      <rPr>
        <sz val="10"/>
        <rFont val="宋体"/>
        <family val="3"/>
        <charset val="134"/>
      </rPr>
      <t>金讯和</t>
    </r>
    <r>
      <rPr>
        <sz val="10"/>
        <rFont val="Times New Roman"/>
        <family val="1"/>
      </rPr>
      <t>8</t>
    </r>
  </si>
  <si>
    <r>
      <rPr>
        <sz val="10"/>
        <rFont val="Times New Roman"/>
        <family val="1"/>
      </rPr>
      <t>8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9</t>
    </r>
  </si>
  <si>
    <r>
      <rPr>
        <sz val="10"/>
        <rFont val="Times New Roman"/>
        <family val="1"/>
      </rPr>
      <t>9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10</t>
    </r>
  </si>
  <si>
    <t>丹霞北区停车场</t>
  </si>
  <si>
    <r>
      <rPr>
        <sz val="10"/>
        <rFont val="Times New Roman"/>
        <family val="1"/>
      </rPr>
      <t>2-6</t>
    </r>
    <r>
      <rPr>
        <sz val="10"/>
        <rFont val="宋体"/>
        <family val="3"/>
        <charset val="134"/>
      </rPr>
      <t>（三竖二横）</t>
    </r>
  </si>
  <si>
    <r>
      <rPr>
        <sz val="10"/>
        <rFont val="宋体"/>
        <family val="3"/>
        <charset val="134"/>
      </rPr>
      <t>北</t>
    </r>
    <r>
      <rPr>
        <sz val="10"/>
        <rFont val="Times New Roman"/>
        <family val="1"/>
      </rPr>
      <t>1</t>
    </r>
  </si>
  <si>
    <r>
      <rPr>
        <sz val="10"/>
        <rFont val="Times New Roman"/>
        <family val="1"/>
      </rPr>
      <t>40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41</t>
    </r>
  </si>
  <si>
    <r>
      <rPr>
        <sz val="10"/>
        <rFont val="宋体"/>
        <family val="3"/>
        <charset val="134"/>
      </rPr>
      <t>中</t>
    </r>
    <r>
      <rPr>
        <sz val="10"/>
        <rFont val="Times New Roman"/>
        <family val="1"/>
      </rPr>
      <t>17-22</t>
    </r>
    <r>
      <rPr>
        <sz val="10"/>
        <rFont val="宋体"/>
        <family val="3"/>
        <charset val="134"/>
      </rPr>
      <t>（一竖二横）</t>
    </r>
  </si>
  <si>
    <t>金迅大厦永发大厦区间路</t>
  </si>
  <si>
    <r>
      <rPr>
        <sz val="10"/>
        <rFont val="宋体"/>
        <family val="3"/>
        <charset val="134"/>
      </rPr>
      <t>汕特油站北区</t>
    </r>
    <r>
      <rPr>
        <sz val="10"/>
        <rFont val="Times New Roman"/>
        <family val="1"/>
      </rPr>
      <t>14</t>
    </r>
    <r>
      <rPr>
        <sz val="10"/>
        <rFont val="宋体"/>
        <family val="3"/>
        <charset val="134"/>
      </rPr>
      <t>区间路</t>
    </r>
  </si>
  <si>
    <t>汕特油站金都大厦区间路</t>
  </si>
  <si>
    <r>
      <rPr>
        <sz val="10"/>
        <rFont val="Times New Roman"/>
        <family val="1"/>
      </rPr>
      <t>13-16</t>
    </r>
    <r>
      <rPr>
        <sz val="10"/>
        <rFont val="宋体"/>
        <family val="3"/>
        <charset val="134"/>
      </rPr>
      <t>（二竖一横）</t>
    </r>
  </si>
  <si>
    <r>
      <rPr>
        <sz val="10"/>
        <rFont val="宋体"/>
        <family val="3"/>
        <charset val="134"/>
      </rPr>
      <t>中区</t>
    </r>
    <r>
      <rPr>
        <sz val="10"/>
        <rFont val="Times New Roman"/>
        <family val="1"/>
      </rPr>
      <t>21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22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24</t>
    </r>
    <r>
      <rPr>
        <sz val="10"/>
        <rFont val="宋体"/>
        <family val="3"/>
        <charset val="134"/>
      </rPr>
      <t>东区</t>
    </r>
    <r>
      <rPr>
        <sz val="10"/>
        <rFont val="Times New Roman"/>
        <family val="1"/>
      </rPr>
      <t>12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15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18</t>
    </r>
    <r>
      <rPr>
        <sz val="10"/>
        <rFont val="宋体"/>
        <family val="3"/>
        <charset val="134"/>
      </rPr>
      <t>和中区</t>
    </r>
    <r>
      <rPr>
        <sz val="10"/>
        <rFont val="Times New Roman"/>
        <family val="1"/>
      </rPr>
      <t>25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28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30</t>
    </r>
    <r>
      <rPr>
        <sz val="10"/>
        <rFont val="宋体"/>
        <family val="3"/>
        <charset val="134"/>
      </rPr>
      <t>东区</t>
    </r>
    <r>
      <rPr>
        <sz val="10"/>
        <rFont val="Times New Roman"/>
        <family val="1"/>
      </rPr>
      <t>19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21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23</t>
    </r>
  </si>
  <si>
    <r>
      <rPr>
        <sz val="10"/>
        <rFont val="宋体"/>
        <family val="3"/>
        <charset val="134"/>
      </rPr>
      <t>中区</t>
    </r>
    <r>
      <rPr>
        <sz val="10"/>
        <rFont val="Times New Roman"/>
        <family val="1"/>
      </rPr>
      <t>13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16</t>
    </r>
    <r>
      <rPr>
        <sz val="10"/>
        <rFont val="宋体"/>
        <family val="3"/>
        <charset val="134"/>
      </rPr>
      <t>东区</t>
    </r>
    <r>
      <rPr>
        <sz val="10"/>
        <rFont val="Times New Roman"/>
        <family val="1"/>
      </rPr>
      <t>3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8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10</t>
    </r>
    <r>
      <rPr>
        <sz val="10"/>
        <rFont val="宋体"/>
        <family val="3"/>
        <charset val="134"/>
      </rPr>
      <t>和中区</t>
    </r>
    <r>
      <rPr>
        <sz val="10"/>
        <rFont val="Times New Roman"/>
        <family val="1"/>
      </rPr>
      <t>17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18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23</t>
    </r>
    <r>
      <rPr>
        <sz val="10"/>
        <rFont val="宋体"/>
        <family val="3"/>
        <charset val="134"/>
      </rPr>
      <t>东区</t>
    </r>
    <r>
      <rPr>
        <sz val="10"/>
        <rFont val="Times New Roman"/>
        <family val="1"/>
      </rPr>
      <t>11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13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16</t>
    </r>
  </si>
  <si>
    <t>丹霞庄西区</t>
  </si>
  <si>
    <t>金龙大厦南侧</t>
  </si>
  <si>
    <t>丹苑</t>
  </si>
  <si>
    <t>金龙苑</t>
  </si>
  <si>
    <t>信德华南侧</t>
  </si>
  <si>
    <r>
      <rPr>
        <sz val="10"/>
        <rFont val="宋体"/>
        <family val="3"/>
        <charset val="134"/>
      </rPr>
      <t>信德华、金龙</t>
    </r>
    <r>
      <rPr>
        <sz val="10"/>
        <rFont val="Times New Roman"/>
        <family val="1"/>
      </rPr>
      <t>B</t>
    </r>
    <r>
      <rPr>
        <sz val="10"/>
        <rFont val="宋体"/>
        <family val="3"/>
        <charset val="134"/>
      </rPr>
      <t>至西区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幢</t>
    </r>
  </si>
  <si>
    <r>
      <rPr>
        <sz val="10"/>
        <rFont val="宋体"/>
        <family val="3"/>
        <charset val="134"/>
      </rPr>
      <t>西区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幢至</t>
    </r>
    <r>
      <rPr>
        <sz val="10"/>
        <rFont val="Times New Roman"/>
        <family val="1"/>
      </rPr>
      <t>3</t>
    </r>
    <r>
      <rPr>
        <sz val="10"/>
        <rFont val="宋体"/>
        <family val="3"/>
        <charset val="134"/>
      </rPr>
      <t>幢（南北）</t>
    </r>
  </si>
  <si>
    <r>
      <rPr>
        <sz val="10"/>
        <rFont val="宋体"/>
        <family val="3"/>
        <charset val="134"/>
      </rPr>
      <t>西区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幢至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幢</t>
    </r>
  </si>
  <si>
    <r>
      <rPr>
        <sz val="10"/>
        <rFont val="宋体"/>
        <family val="3"/>
        <charset val="134"/>
      </rPr>
      <t>西区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幢至</t>
    </r>
    <r>
      <rPr>
        <sz val="10"/>
        <rFont val="Times New Roman"/>
        <family val="1"/>
      </rPr>
      <t>3</t>
    </r>
    <r>
      <rPr>
        <sz val="10"/>
        <rFont val="宋体"/>
        <family val="3"/>
        <charset val="134"/>
      </rPr>
      <t>幢</t>
    </r>
  </si>
  <si>
    <r>
      <rPr>
        <sz val="10"/>
        <rFont val="宋体"/>
        <family val="3"/>
        <charset val="134"/>
      </rPr>
      <t>西区</t>
    </r>
    <r>
      <rPr>
        <sz val="10"/>
        <rFont val="Times New Roman"/>
        <family val="1"/>
      </rPr>
      <t>17</t>
    </r>
    <r>
      <rPr>
        <sz val="10"/>
        <rFont val="宋体"/>
        <family val="3"/>
        <charset val="134"/>
      </rPr>
      <t>幢至华山路</t>
    </r>
  </si>
  <si>
    <r>
      <rPr>
        <sz val="10"/>
        <rFont val="宋体"/>
        <family val="3"/>
        <charset val="134"/>
      </rPr>
      <t>西区</t>
    </r>
    <r>
      <rPr>
        <sz val="10"/>
        <rFont val="Times New Roman"/>
        <family val="1"/>
      </rPr>
      <t>17</t>
    </r>
    <r>
      <rPr>
        <sz val="10"/>
        <rFont val="宋体"/>
        <family val="3"/>
        <charset val="134"/>
      </rPr>
      <t>幢至</t>
    </r>
    <r>
      <rPr>
        <sz val="10"/>
        <rFont val="Times New Roman"/>
        <family val="1"/>
      </rPr>
      <t>18</t>
    </r>
    <r>
      <rPr>
        <sz val="10"/>
        <rFont val="宋体"/>
        <family val="3"/>
        <charset val="134"/>
      </rPr>
      <t>幢东（南北）</t>
    </r>
  </si>
  <si>
    <r>
      <rPr>
        <sz val="10"/>
        <rFont val="宋体"/>
        <family val="3"/>
        <charset val="134"/>
      </rPr>
      <t>西区</t>
    </r>
    <r>
      <rPr>
        <sz val="10"/>
        <rFont val="Times New Roman"/>
        <family val="1"/>
      </rPr>
      <t>17</t>
    </r>
    <r>
      <rPr>
        <sz val="10"/>
        <rFont val="宋体"/>
        <family val="3"/>
        <charset val="134"/>
      </rPr>
      <t>幢至</t>
    </r>
    <r>
      <rPr>
        <sz val="10"/>
        <rFont val="Times New Roman"/>
        <family val="1"/>
      </rPr>
      <t>18</t>
    </r>
    <r>
      <rPr>
        <sz val="10"/>
        <rFont val="宋体"/>
        <family val="3"/>
        <charset val="134"/>
      </rPr>
      <t>幢西（南北）</t>
    </r>
  </si>
  <si>
    <r>
      <rPr>
        <sz val="10"/>
        <rFont val="宋体"/>
        <family val="3"/>
        <charset val="134"/>
      </rPr>
      <t>西区</t>
    </r>
    <r>
      <rPr>
        <sz val="10"/>
        <rFont val="Times New Roman"/>
        <family val="1"/>
      </rPr>
      <t>17</t>
    </r>
    <r>
      <rPr>
        <sz val="10"/>
        <rFont val="宋体"/>
        <family val="3"/>
        <charset val="134"/>
      </rPr>
      <t>幢至</t>
    </r>
    <r>
      <rPr>
        <sz val="10"/>
        <rFont val="Times New Roman"/>
        <family val="1"/>
      </rPr>
      <t>18</t>
    </r>
    <r>
      <rPr>
        <sz val="10"/>
        <rFont val="宋体"/>
        <family val="3"/>
        <charset val="134"/>
      </rPr>
      <t>幢</t>
    </r>
  </si>
  <si>
    <r>
      <rPr>
        <sz val="10"/>
        <rFont val="宋体"/>
        <family val="3"/>
        <charset val="134"/>
      </rPr>
      <t>西区</t>
    </r>
    <r>
      <rPr>
        <sz val="10"/>
        <rFont val="Times New Roman"/>
        <family val="1"/>
      </rPr>
      <t>18</t>
    </r>
    <r>
      <rPr>
        <sz val="10"/>
        <rFont val="宋体"/>
        <family val="3"/>
        <charset val="134"/>
      </rPr>
      <t>幢至</t>
    </r>
    <r>
      <rPr>
        <sz val="10"/>
        <rFont val="Times New Roman"/>
        <family val="1"/>
      </rPr>
      <t>19</t>
    </r>
    <r>
      <rPr>
        <sz val="10"/>
        <rFont val="宋体"/>
        <family val="3"/>
        <charset val="134"/>
      </rPr>
      <t>幢</t>
    </r>
  </si>
  <si>
    <r>
      <rPr>
        <sz val="10"/>
        <rFont val="宋体"/>
        <family val="3"/>
        <charset val="134"/>
      </rPr>
      <t>西区</t>
    </r>
    <r>
      <rPr>
        <sz val="10"/>
        <rFont val="Times New Roman"/>
        <family val="1"/>
      </rPr>
      <t>19</t>
    </r>
    <r>
      <rPr>
        <sz val="10"/>
        <rFont val="宋体"/>
        <family val="3"/>
        <charset val="134"/>
      </rPr>
      <t>幢至</t>
    </r>
    <r>
      <rPr>
        <sz val="10"/>
        <rFont val="Times New Roman"/>
        <family val="1"/>
      </rPr>
      <t>20</t>
    </r>
    <r>
      <rPr>
        <sz val="10"/>
        <rFont val="宋体"/>
        <family val="3"/>
        <charset val="134"/>
      </rPr>
      <t>幢</t>
    </r>
  </si>
  <si>
    <r>
      <rPr>
        <sz val="10"/>
        <rFont val="宋体"/>
        <family val="3"/>
        <charset val="134"/>
      </rPr>
      <t>西区</t>
    </r>
    <r>
      <rPr>
        <sz val="10"/>
        <rFont val="Times New Roman"/>
        <family val="1"/>
      </rPr>
      <t>19</t>
    </r>
    <r>
      <rPr>
        <sz val="10"/>
        <rFont val="宋体"/>
        <family val="3"/>
        <charset val="134"/>
      </rPr>
      <t>幢至</t>
    </r>
    <r>
      <rPr>
        <sz val="10"/>
        <rFont val="Times New Roman"/>
        <family val="1"/>
      </rPr>
      <t>20</t>
    </r>
    <r>
      <rPr>
        <sz val="10"/>
        <rFont val="宋体"/>
        <family val="3"/>
        <charset val="134"/>
      </rPr>
      <t>幢（南北）</t>
    </r>
  </si>
  <si>
    <r>
      <rPr>
        <sz val="10"/>
        <rFont val="宋体"/>
        <family val="3"/>
        <charset val="134"/>
      </rPr>
      <t>西区</t>
    </r>
    <r>
      <rPr>
        <sz val="10"/>
        <rFont val="Times New Roman"/>
        <family val="1"/>
      </rPr>
      <t>21</t>
    </r>
    <r>
      <rPr>
        <sz val="10"/>
        <rFont val="宋体"/>
        <family val="3"/>
        <charset val="134"/>
      </rPr>
      <t>幢至华山路</t>
    </r>
  </si>
  <si>
    <r>
      <rPr>
        <sz val="10"/>
        <rFont val="宋体"/>
        <family val="3"/>
        <charset val="134"/>
      </rPr>
      <t>西区</t>
    </r>
    <r>
      <rPr>
        <sz val="10"/>
        <rFont val="Times New Roman"/>
        <family val="1"/>
      </rPr>
      <t>21</t>
    </r>
    <r>
      <rPr>
        <sz val="10"/>
        <rFont val="宋体"/>
        <family val="3"/>
        <charset val="134"/>
      </rPr>
      <t>幢（东）至长平路</t>
    </r>
  </si>
  <si>
    <r>
      <rPr>
        <sz val="10"/>
        <rFont val="宋体"/>
        <family val="3"/>
        <charset val="134"/>
      </rPr>
      <t>西区</t>
    </r>
    <r>
      <rPr>
        <sz val="10"/>
        <rFont val="Times New Roman"/>
        <family val="1"/>
      </rPr>
      <t>21</t>
    </r>
    <r>
      <rPr>
        <sz val="10"/>
        <rFont val="宋体"/>
        <family val="3"/>
        <charset val="134"/>
      </rPr>
      <t>幢（南）至</t>
    </r>
    <r>
      <rPr>
        <sz val="10"/>
        <rFont val="Times New Roman"/>
        <family val="1"/>
      </rPr>
      <t>23</t>
    </r>
    <r>
      <rPr>
        <sz val="10"/>
        <rFont val="宋体"/>
        <family val="3"/>
        <charset val="134"/>
      </rPr>
      <t>幢</t>
    </r>
  </si>
  <si>
    <t>丹霞庄西区南街</t>
  </si>
  <si>
    <r>
      <rPr>
        <sz val="10"/>
        <rFont val="宋体"/>
        <family val="3"/>
        <charset val="134"/>
      </rPr>
      <t>西区</t>
    </r>
    <r>
      <rPr>
        <sz val="10"/>
        <rFont val="Times New Roman"/>
        <family val="1"/>
      </rPr>
      <t>22</t>
    </r>
    <r>
      <rPr>
        <sz val="10"/>
        <rFont val="宋体"/>
        <family val="3"/>
        <charset val="134"/>
      </rPr>
      <t>幢至华山路</t>
    </r>
  </si>
  <si>
    <r>
      <rPr>
        <sz val="10"/>
        <rFont val="Times New Roman"/>
        <family val="1"/>
      </rPr>
      <t>23</t>
    </r>
    <r>
      <rPr>
        <sz val="10"/>
        <rFont val="宋体"/>
        <family val="3"/>
        <charset val="134"/>
      </rPr>
      <t>幢至</t>
    </r>
    <r>
      <rPr>
        <sz val="10"/>
        <rFont val="Times New Roman"/>
        <family val="1"/>
      </rPr>
      <t>24</t>
    </r>
    <r>
      <rPr>
        <sz val="10"/>
        <rFont val="宋体"/>
        <family val="3"/>
        <charset val="134"/>
      </rPr>
      <t>幢（东）</t>
    </r>
  </si>
  <si>
    <r>
      <rPr>
        <sz val="10"/>
        <rFont val="宋体"/>
        <family val="3"/>
        <charset val="134"/>
      </rPr>
      <t>西区</t>
    </r>
    <r>
      <rPr>
        <sz val="10"/>
        <rFont val="Times New Roman"/>
        <family val="1"/>
      </rPr>
      <t>25</t>
    </r>
    <r>
      <rPr>
        <sz val="10"/>
        <rFont val="宋体"/>
        <family val="3"/>
        <charset val="134"/>
      </rPr>
      <t>幢至</t>
    </r>
    <r>
      <rPr>
        <sz val="10"/>
        <rFont val="Times New Roman"/>
        <family val="1"/>
      </rPr>
      <t>26</t>
    </r>
    <r>
      <rPr>
        <sz val="10"/>
        <rFont val="宋体"/>
        <family val="3"/>
        <charset val="134"/>
      </rPr>
      <t>幢</t>
    </r>
  </si>
  <si>
    <r>
      <rPr>
        <sz val="10"/>
        <rFont val="宋体"/>
        <family val="3"/>
        <charset val="134"/>
      </rPr>
      <t>西区</t>
    </r>
    <r>
      <rPr>
        <sz val="10"/>
        <rFont val="Times New Roman"/>
        <family val="1"/>
      </rPr>
      <t>26</t>
    </r>
    <r>
      <rPr>
        <sz val="10"/>
        <rFont val="宋体"/>
        <family val="3"/>
        <charset val="134"/>
      </rPr>
      <t>幢至</t>
    </r>
    <r>
      <rPr>
        <sz val="10"/>
        <rFont val="Times New Roman"/>
        <family val="1"/>
      </rPr>
      <t>27</t>
    </r>
    <r>
      <rPr>
        <sz val="10"/>
        <rFont val="宋体"/>
        <family val="3"/>
        <charset val="134"/>
      </rPr>
      <t>幢</t>
    </r>
  </si>
  <si>
    <r>
      <rPr>
        <sz val="10"/>
        <rFont val="宋体"/>
        <family val="3"/>
        <charset val="134"/>
      </rPr>
      <t>西区</t>
    </r>
    <r>
      <rPr>
        <sz val="10"/>
        <rFont val="Times New Roman"/>
        <family val="1"/>
      </rPr>
      <t>28</t>
    </r>
    <r>
      <rPr>
        <sz val="10"/>
        <rFont val="宋体"/>
        <family val="3"/>
        <charset val="134"/>
      </rPr>
      <t>幢（东）至长平路</t>
    </r>
  </si>
  <si>
    <r>
      <rPr>
        <sz val="10"/>
        <rFont val="宋体"/>
        <family val="3"/>
        <charset val="134"/>
      </rPr>
      <t>西区</t>
    </r>
    <r>
      <rPr>
        <sz val="10"/>
        <rFont val="Times New Roman"/>
        <family val="1"/>
      </rPr>
      <t>32</t>
    </r>
    <r>
      <rPr>
        <sz val="10"/>
        <rFont val="宋体"/>
        <family val="3"/>
        <charset val="134"/>
      </rPr>
      <t>幢（东）至长平路</t>
    </r>
  </si>
  <si>
    <r>
      <rPr>
        <sz val="10"/>
        <rFont val="宋体"/>
        <family val="3"/>
        <charset val="134"/>
      </rPr>
      <t>西区</t>
    </r>
    <r>
      <rPr>
        <sz val="10"/>
        <rFont val="Times New Roman"/>
        <family val="1"/>
      </rPr>
      <t>28</t>
    </r>
    <r>
      <rPr>
        <sz val="10"/>
        <rFont val="宋体"/>
        <family val="3"/>
        <charset val="134"/>
      </rPr>
      <t>幢至</t>
    </r>
    <r>
      <rPr>
        <sz val="10"/>
        <rFont val="Times New Roman"/>
        <family val="1"/>
      </rPr>
      <t>36</t>
    </r>
    <r>
      <rPr>
        <sz val="10"/>
        <rFont val="宋体"/>
        <family val="3"/>
        <charset val="134"/>
      </rPr>
      <t>幢</t>
    </r>
  </si>
  <si>
    <r>
      <rPr>
        <sz val="10"/>
        <rFont val="宋体"/>
        <family val="3"/>
        <charset val="134"/>
      </rPr>
      <t>西区</t>
    </r>
    <r>
      <rPr>
        <sz val="10"/>
        <rFont val="Times New Roman"/>
        <family val="1"/>
      </rPr>
      <t>29</t>
    </r>
    <r>
      <rPr>
        <sz val="10"/>
        <rFont val="宋体"/>
        <family val="3"/>
        <charset val="134"/>
      </rPr>
      <t>幢至</t>
    </r>
    <r>
      <rPr>
        <sz val="10"/>
        <rFont val="Times New Roman"/>
        <family val="1"/>
      </rPr>
      <t>38</t>
    </r>
    <r>
      <rPr>
        <sz val="10"/>
        <rFont val="宋体"/>
        <family val="3"/>
        <charset val="134"/>
      </rPr>
      <t>幢</t>
    </r>
  </si>
  <si>
    <r>
      <rPr>
        <sz val="10"/>
        <rFont val="宋体"/>
        <family val="3"/>
        <charset val="134"/>
      </rPr>
      <t>西区</t>
    </r>
    <r>
      <rPr>
        <sz val="10"/>
        <rFont val="Times New Roman"/>
        <family val="1"/>
      </rPr>
      <t>37</t>
    </r>
    <r>
      <rPr>
        <sz val="10"/>
        <rFont val="宋体"/>
        <family val="3"/>
        <charset val="134"/>
      </rPr>
      <t>幢</t>
    </r>
  </si>
  <si>
    <r>
      <rPr>
        <sz val="10"/>
        <rFont val="宋体"/>
        <family val="3"/>
        <charset val="134"/>
      </rPr>
      <t>西区</t>
    </r>
    <r>
      <rPr>
        <sz val="10"/>
        <rFont val="Times New Roman"/>
        <family val="1"/>
      </rPr>
      <t>37</t>
    </r>
    <r>
      <rPr>
        <sz val="10"/>
        <rFont val="宋体"/>
        <family val="3"/>
        <charset val="134"/>
      </rPr>
      <t>幢（西）至华山路</t>
    </r>
  </si>
  <si>
    <r>
      <rPr>
        <sz val="10"/>
        <rFont val="宋体"/>
        <family val="3"/>
        <charset val="134"/>
      </rPr>
      <t>西区</t>
    </r>
    <r>
      <rPr>
        <sz val="10"/>
        <rFont val="Times New Roman"/>
        <family val="1"/>
      </rPr>
      <t>30</t>
    </r>
    <r>
      <rPr>
        <sz val="10"/>
        <rFont val="宋体"/>
        <family val="3"/>
        <charset val="134"/>
      </rPr>
      <t>至</t>
    </r>
    <r>
      <rPr>
        <sz val="10"/>
        <rFont val="Times New Roman"/>
        <family val="1"/>
      </rPr>
      <t>40</t>
    </r>
    <r>
      <rPr>
        <sz val="10"/>
        <rFont val="宋体"/>
        <family val="3"/>
        <charset val="134"/>
      </rPr>
      <t>幢</t>
    </r>
  </si>
  <si>
    <r>
      <rPr>
        <sz val="10"/>
        <rFont val="宋体"/>
        <family val="3"/>
        <charset val="134"/>
      </rPr>
      <t>西区</t>
    </r>
    <r>
      <rPr>
        <sz val="10"/>
        <rFont val="Times New Roman"/>
        <family val="1"/>
      </rPr>
      <t>37</t>
    </r>
    <r>
      <rPr>
        <sz val="10"/>
        <rFont val="宋体"/>
        <family val="3"/>
        <charset val="134"/>
      </rPr>
      <t>幢（西）至</t>
    </r>
    <r>
      <rPr>
        <sz val="10"/>
        <rFont val="Times New Roman"/>
        <family val="1"/>
      </rPr>
      <t>40</t>
    </r>
    <r>
      <rPr>
        <sz val="10"/>
        <rFont val="宋体"/>
        <family val="3"/>
        <charset val="134"/>
      </rPr>
      <t>幢</t>
    </r>
  </si>
  <si>
    <t>西焦路南段</t>
  </si>
  <si>
    <r>
      <rPr>
        <sz val="10"/>
        <rFont val="宋体"/>
        <family val="3"/>
        <charset val="134"/>
      </rPr>
      <t>长平路入口至西区</t>
    </r>
    <r>
      <rPr>
        <sz val="10"/>
        <rFont val="Times New Roman"/>
        <family val="1"/>
      </rPr>
      <t>22</t>
    </r>
    <r>
      <rPr>
        <sz val="10"/>
        <rFont val="宋体"/>
        <family val="3"/>
        <charset val="134"/>
      </rPr>
      <t>栋</t>
    </r>
  </si>
  <si>
    <t>西焦路中段</t>
  </si>
  <si>
    <r>
      <rPr>
        <sz val="10"/>
        <rFont val="宋体"/>
        <family val="3"/>
        <charset val="134"/>
      </rPr>
      <t>西区</t>
    </r>
    <r>
      <rPr>
        <sz val="10"/>
        <rFont val="Times New Roman"/>
        <family val="1"/>
      </rPr>
      <t>21</t>
    </r>
    <r>
      <rPr>
        <sz val="10"/>
        <rFont val="宋体"/>
        <family val="3"/>
        <charset val="134"/>
      </rPr>
      <t>栋到西区</t>
    </r>
    <r>
      <rPr>
        <sz val="10"/>
        <rFont val="Times New Roman"/>
        <family val="1"/>
      </rPr>
      <t>3</t>
    </r>
    <r>
      <rPr>
        <sz val="10"/>
        <rFont val="宋体"/>
        <family val="3"/>
        <charset val="134"/>
      </rPr>
      <t>栋</t>
    </r>
  </si>
  <si>
    <t>西焦路北段</t>
  </si>
  <si>
    <r>
      <rPr>
        <sz val="10"/>
        <rFont val="宋体"/>
        <family val="3"/>
        <charset val="134"/>
      </rPr>
      <t>（中行）金砂东路入口至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栋</t>
    </r>
  </si>
  <si>
    <t>金砂东路至幸福里区间路</t>
  </si>
  <si>
    <t>（金海湾）金砂东路入口至幸福里</t>
  </si>
  <si>
    <t>金海湾至幸福里区间路</t>
  </si>
  <si>
    <t>星城汇、金海湾后门</t>
  </si>
  <si>
    <t>幸福里南侧区间路</t>
  </si>
  <si>
    <t>幸福里与万象城区间路</t>
  </si>
  <si>
    <t>华山路至时代东一街横路</t>
  </si>
  <si>
    <t>百脑汇与公交车站区间路</t>
  </si>
  <si>
    <t>环碧庄东街</t>
  </si>
  <si>
    <r>
      <rPr>
        <sz val="10"/>
        <rFont val="宋体"/>
        <family val="3"/>
        <charset val="134"/>
      </rPr>
      <t>金砂东</t>
    </r>
    <r>
      <rPr>
        <sz val="10"/>
        <rFont val="Times New Roman"/>
        <family val="1"/>
      </rPr>
      <t>—</t>
    </r>
    <r>
      <rPr>
        <sz val="10"/>
        <rFont val="宋体"/>
        <family val="3"/>
        <charset val="134"/>
      </rPr>
      <t>环碧北街</t>
    </r>
  </si>
  <si>
    <t>金兴</t>
  </si>
  <si>
    <t>环碧庄南街</t>
  </si>
  <si>
    <r>
      <rPr>
        <sz val="10"/>
        <rFont val="宋体"/>
        <family val="3"/>
        <charset val="134"/>
      </rPr>
      <t>华山路</t>
    </r>
    <r>
      <rPr>
        <sz val="10"/>
        <rFont val="Times New Roman"/>
        <family val="1"/>
      </rPr>
      <t>—</t>
    </r>
    <r>
      <rPr>
        <sz val="10"/>
        <rFont val="宋体"/>
        <family val="3"/>
        <charset val="134"/>
      </rPr>
      <t>金砂路</t>
    </r>
  </si>
  <si>
    <t>环碧庄三横街</t>
  </si>
  <si>
    <r>
      <rPr>
        <sz val="10"/>
        <rFont val="宋体"/>
        <family val="3"/>
        <charset val="134"/>
      </rPr>
      <t>榕江路</t>
    </r>
    <r>
      <rPr>
        <sz val="10"/>
        <rFont val="Times New Roman"/>
        <family val="1"/>
      </rPr>
      <t>—</t>
    </r>
    <r>
      <rPr>
        <sz val="10"/>
        <rFont val="宋体"/>
        <family val="3"/>
        <charset val="134"/>
      </rPr>
      <t>环碧南街</t>
    </r>
  </si>
  <si>
    <t>环碧庄北街</t>
  </si>
  <si>
    <r>
      <rPr>
        <sz val="10"/>
        <rFont val="宋体"/>
        <family val="3"/>
        <charset val="134"/>
      </rPr>
      <t>榕江路</t>
    </r>
    <r>
      <rPr>
        <sz val="10"/>
        <rFont val="Times New Roman"/>
        <family val="1"/>
      </rPr>
      <t>—</t>
    </r>
    <r>
      <rPr>
        <sz val="10"/>
        <rFont val="宋体"/>
        <family val="3"/>
        <charset val="134"/>
      </rPr>
      <t>龙湖关</t>
    </r>
  </si>
  <si>
    <t>龙湖食街</t>
  </si>
  <si>
    <r>
      <rPr>
        <sz val="10"/>
        <rFont val="宋体"/>
        <family val="3"/>
        <charset val="134"/>
      </rPr>
      <t>榕江路</t>
    </r>
    <r>
      <rPr>
        <sz val="10"/>
        <rFont val="Times New Roman"/>
        <family val="1"/>
      </rPr>
      <t>—</t>
    </r>
    <r>
      <rPr>
        <sz val="10"/>
        <rFont val="宋体"/>
        <family val="3"/>
        <charset val="134"/>
      </rPr>
      <t>环碧北街</t>
    </r>
  </si>
  <si>
    <t>金兴园区间路</t>
  </si>
  <si>
    <r>
      <rPr>
        <sz val="10"/>
        <rFont val="宋体"/>
        <family val="3"/>
        <charset val="134"/>
      </rPr>
      <t>住宅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幢至</t>
    </r>
    <r>
      <rPr>
        <sz val="10"/>
        <rFont val="Times New Roman"/>
        <family val="1"/>
      </rPr>
      <t>7</t>
    </r>
    <r>
      <rPr>
        <sz val="10"/>
        <rFont val="宋体"/>
        <family val="3"/>
        <charset val="134"/>
      </rPr>
      <t>幢</t>
    </r>
  </si>
  <si>
    <r>
      <rPr>
        <sz val="10"/>
        <rFont val="宋体"/>
        <family val="3"/>
        <charset val="134"/>
      </rPr>
      <t>金兴园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幢至榕江路</t>
    </r>
  </si>
  <si>
    <t>江山花园</t>
  </si>
  <si>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幢至</t>
    </r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幢</t>
    </r>
  </si>
  <si>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层至</t>
    </r>
    <r>
      <rPr>
        <sz val="10"/>
        <rFont val="Times New Roman"/>
        <family val="1"/>
      </rPr>
      <t>3</t>
    </r>
    <r>
      <rPr>
        <sz val="10"/>
        <rFont val="宋体"/>
        <family val="3"/>
        <charset val="134"/>
      </rPr>
      <t>层平台道路</t>
    </r>
  </si>
  <si>
    <t>南冠大厦与全球通大厦区间路</t>
  </si>
  <si>
    <t>金砂路至环碧南路</t>
  </si>
  <si>
    <t>绿洲花园前空地</t>
  </si>
  <si>
    <t>环碧北街</t>
  </si>
  <si>
    <t>南冠大厦后空地</t>
  </si>
  <si>
    <t>环碧南街</t>
  </si>
  <si>
    <t>富贵华苑南侧小路</t>
  </si>
  <si>
    <t>榕江市场与工商大厦区间路</t>
  </si>
  <si>
    <r>
      <rPr>
        <sz val="10"/>
        <rFont val="宋体"/>
        <family val="3"/>
        <charset val="134"/>
      </rPr>
      <t>榕江路</t>
    </r>
    <r>
      <rPr>
        <sz val="10"/>
        <rFont val="Times New Roman"/>
        <family val="1"/>
      </rPr>
      <t>—</t>
    </r>
    <r>
      <rPr>
        <sz val="10"/>
        <rFont val="宋体"/>
        <family val="3"/>
        <charset val="134"/>
      </rPr>
      <t>环碧北北街</t>
    </r>
  </si>
  <si>
    <t>长江公寓东街</t>
  </si>
  <si>
    <r>
      <rPr>
        <sz val="10"/>
        <rFont val="宋体"/>
        <family val="3"/>
        <charset val="134"/>
      </rPr>
      <t>黄河路</t>
    </r>
    <r>
      <rPr>
        <sz val="10"/>
        <rFont val="Courier New"/>
        <family val="3"/>
      </rPr>
      <t>—</t>
    </r>
    <r>
      <rPr>
        <sz val="10"/>
        <rFont val="宋体"/>
        <family val="3"/>
        <charset val="134"/>
      </rPr>
      <t>练江路</t>
    </r>
  </si>
  <si>
    <t>华星大厦前路</t>
  </si>
  <si>
    <r>
      <rPr>
        <sz val="10"/>
        <rFont val="宋体"/>
        <family val="3"/>
        <charset val="134"/>
      </rPr>
      <t>练江路</t>
    </r>
    <r>
      <rPr>
        <sz val="10"/>
        <rFont val="Times New Roman"/>
        <family val="1"/>
      </rPr>
      <t>—</t>
    </r>
    <r>
      <rPr>
        <sz val="10"/>
        <rFont val="宋体"/>
        <family val="3"/>
        <charset val="134"/>
      </rPr>
      <t>华星大厦</t>
    </r>
  </si>
  <si>
    <t>长江公寓一期东路</t>
  </si>
  <si>
    <t>大南山路至练江路</t>
  </si>
  <si>
    <t>长江公寓二期西路</t>
  </si>
  <si>
    <t>大南山路至长江公寓东街</t>
  </si>
  <si>
    <t>充耀区间路</t>
  </si>
  <si>
    <t>长江综合市场至充耀号区间路</t>
  </si>
  <si>
    <t>长江综合市场北侧区间路</t>
  </si>
  <si>
    <t>充耀号至大南山路</t>
  </si>
  <si>
    <t>糖烟酒大厦西侧区间路</t>
  </si>
  <si>
    <t>新太阳理疗北侧区间路</t>
  </si>
  <si>
    <t>新太阳理疗南侧区间路</t>
  </si>
  <si>
    <t>大湖山路（原长江公寓东街）</t>
  </si>
  <si>
    <t>大南山一城北面一黄河路</t>
  </si>
  <si>
    <t>烟草市场一横</t>
  </si>
  <si>
    <t>天山路与工业二路</t>
  </si>
  <si>
    <t>烟草市场二横</t>
  </si>
  <si>
    <t>宜华家居区间路</t>
  </si>
  <si>
    <t>宜华家居体验馆小路</t>
  </si>
  <si>
    <t>北侧</t>
  </si>
  <si>
    <t>南侧</t>
  </si>
  <si>
    <t>南湖一横</t>
  </si>
  <si>
    <r>
      <rPr>
        <sz val="10"/>
        <rFont val="宋体"/>
        <family val="3"/>
        <charset val="134"/>
      </rPr>
      <t>龙湖北路</t>
    </r>
    <r>
      <rPr>
        <sz val="10"/>
        <rFont val="Times New Roman"/>
        <family val="1"/>
      </rPr>
      <t>—</t>
    </r>
    <r>
      <rPr>
        <sz val="10"/>
        <rFont val="宋体"/>
        <family val="3"/>
        <charset val="134"/>
      </rPr>
      <t>南湖街</t>
    </r>
  </si>
  <si>
    <t>南湖</t>
  </si>
  <si>
    <t>南湖二横</t>
  </si>
  <si>
    <t>南湖三横</t>
  </si>
  <si>
    <t>南湖街</t>
  </si>
  <si>
    <r>
      <rPr>
        <sz val="10"/>
        <rFont val="宋体"/>
        <family val="3"/>
        <charset val="134"/>
      </rPr>
      <t>天山路</t>
    </r>
    <r>
      <rPr>
        <sz val="10"/>
        <rFont val="Times New Roman"/>
        <family val="1"/>
      </rPr>
      <t>—</t>
    </r>
    <r>
      <rPr>
        <sz val="10"/>
        <rFont val="宋体"/>
        <family val="3"/>
        <charset val="134"/>
      </rPr>
      <t>龙湖北路</t>
    </r>
  </si>
  <si>
    <t>龙华街</t>
  </si>
  <si>
    <t>粤通大厦前北一路</t>
  </si>
  <si>
    <t>粤通大厦前北二路</t>
  </si>
  <si>
    <r>
      <rPr>
        <sz val="10"/>
        <rFont val="宋体"/>
        <family val="3"/>
        <charset val="134"/>
      </rPr>
      <t>粤通附楼</t>
    </r>
    <r>
      <rPr>
        <sz val="10"/>
        <rFont val="Times New Roman"/>
        <family val="1"/>
      </rPr>
      <t>-</t>
    </r>
    <r>
      <rPr>
        <sz val="10"/>
        <rFont val="宋体"/>
        <family val="3"/>
        <charset val="134"/>
      </rPr>
      <t>龙华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幢</t>
    </r>
  </si>
  <si>
    <r>
      <rPr>
        <sz val="10"/>
        <rFont val="宋体"/>
        <family val="3"/>
        <charset val="134"/>
      </rPr>
      <t>龙华</t>
    </r>
    <r>
      <rPr>
        <sz val="10"/>
        <rFont val="Times New Roman"/>
        <family val="1"/>
      </rPr>
      <t>1-2</t>
    </r>
    <r>
      <rPr>
        <sz val="10"/>
        <rFont val="宋体"/>
        <family val="3"/>
        <charset val="134"/>
      </rPr>
      <t>幢</t>
    </r>
  </si>
  <si>
    <r>
      <rPr>
        <sz val="10"/>
        <rFont val="宋体"/>
        <family val="3"/>
        <charset val="134"/>
      </rPr>
      <t>龙华</t>
    </r>
    <r>
      <rPr>
        <sz val="10"/>
        <rFont val="Times New Roman"/>
        <family val="1"/>
      </rPr>
      <t>2-3</t>
    </r>
    <r>
      <rPr>
        <sz val="10"/>
        <rFont val="宋体"/>
        <family val="3"/>
        <charset val="134"/>
      </rPr>
      <t>幢</t>
    </r>
  </si>
  <si>
    <r>
      <rPr>
        <sz val="10"/>
        <rFont val="宋体"/>
        <family val="3"/>
        <charset val="134"/>
      </rPr>
      <t>龙华</t>
    </r>
    <r>
      <rPr>
        <sz val="10"/>
        <rFont val="Times New Roman"/>
        <family val="1"/>
      </rPr>
      <t>3</t>
    </r>
    <r>
      <rPr>
        <sz val="10"/>
        <rFont val="宋体"/>
        <family val="3"/>
        <charset val="134"/>
      </rPr>
      <t>幢</t>
    </r>
    <r>
      <rPr>
        <sz val="10"/>
        <rFont val="Times New Roman"/>
        <family val="1"/>
      </rPr>
      <t>-</t>
    </r>
    <r>
      <rPr>
        <sz val="10"/>
        <rFont val="宋体"/>
        <family val="3"/>
        <charset val="134"/>
      </rPr>
      <t>围墙</t>
    </r>
  </si>
  <si>
    <t>龙华小区通道</t>
  </si>
  <si>
    <t>南方楼</t>
  </si>
  <si>
    <t>龙湖小学通道</t>
  </si>
  <si>
    <r>
      <rPr>
        <sz val="10"/>
        <rFont val="宋体"/>
        <family val="3"/>
        <charset val="134"/>
      </rPr>
      <t>龙湖新村</t>
    </r>
    <r>
      <rPr>
        <sz val="10"/>
        <rFont val="Times New Roman"/>
        <family val="1"/>
      </rPr>
      <t>16-17</t>
    </r>
    <r>
      <rPr>
        <sz val="10"/>
        <rFont val="宋体"/>
        <family val="3"/>
        <charset val="134"/>
      </rPr>
      <t>幢</t>
    </r>
  </si>
  <si>
    <r>
      <rPr>
        <sz val="10"/>
        <rFont val="宋体"/>
        <family val="3"/>
        <charset val="134"/>
      </rPr>
      <t>龙湖新村</t>
    </r>
    <r>
      <rPr>
        <sz val="10"/>
        <rFont val="Times New Roman"/>
        <family val="1"/>
      </rPr>
      <t>19-20</t>
    </r>
    <r>
      <rPr>
        <sz val="10"/>
        <rFont val="宋体"/>
        <family val="3"/>
        <charset val="134"/>
      </rPr>
      <t>幢通道</t>
    </r>
  </si>
  <si>
    <r>
      <rPr>
        <sz val="10"/>
        <rFont val="宋体"/>
        <family val="3"/>
        <charset val="134"/>
      </rPr>
      <t>龙湖新村</t>
    </r>
    <r>
      <rPr>
        <sz val="10"/>
        <rFont val="Times New Roman"/>
        <family val="1"/>
      </rPr>
      <t>19-</t>
    </r>
    <r>
      <rPr>
        <sz val="10"/>
        <rFont val="宋体"/>
        <family val="3"/>
        <charset val="134"/>
      </rPr>
      <t>怡湖</t>
    </r>
  </si>
  <si>
    <r>
      <rPr>
        <sz val="10"/>
        <rFont val="宋体"/>
        <family val="3"/>
        <charset val="134"/>
      </rPr>
      <t>龙湖新村</t>
    </r>
    <r>
      <rPr>
        <sz val="10"/>
        <rFont val="Times New Roman"/>
        <family val="1"/>
      </rPr>
      <t>15-20</t>
    </r>
    <r>
      <rPr>
        <sz val="10"/>
        <rFont val="宋体"/>
        <family val="3"/>
        <charset val="134"/>
      </rPr>
      <t>幢（边角）</t>
    </r>
  </si>
  <si>
    <r>
      <rPr>
        <sz val="10"/>
        <rFont val="宋体"/>
        <family val="3"/>
        <charset val="134"/>
      </rPr>
      <t>龙湖新村</t>
    </r>
    <r>
      <rPr>
        <sz val="10"/>
        <rFont val="Times New Roman"/>
        <family val="1"/>
      </rPr>
      <t>15-16</t>
    </r>
    <r>
      <rPr>
        <sz val="10"/>
        <rFont val="宋体"/>
        <family val="3"/>
        <charset val="134"/>
      </rPr>
      <t>幢</t>
    </r>
  </si>
  <si>
    <r>
      <rPr>
        <sz val="10"/>
        <rFont val="宋体"/>
        <family val="3"/>
        <charset val="134"/>
      </rPr>
      <t>龙湖新村</t>
    </r>
    <r>
      <rPr>
        <sz val="10"/>
        <rFont val="Times New Roman"/>
        <family val="1"/>
      </rPr>
      <t>23-27</t>
    </r>
    <r>
      <rPr>
        <sz val="10"/>
        <rFont val="宋体"/>
        <family val="3"/>
        <charset val="134"/>
      </rPr>
      <t>幢（空地）</t>
    </r>
  </si>
  <si>
    <t>居委前路</t>
  </si>
  <si>
    <t>南湖街至龙湖北路</t>
  </si>
  <si>
    <r>
      <rPr>
        <sz val="10"/>
        <rFont val="宋体"/>
        <family val="3"/>
        <charset val="134"/>
      </rPr>
      <t>龙湖新村</t>
    </r>
    <r>
      <rPr>
        <sz val="10"/>
        <rFont val="Times New Roman"/>
        <family val="1"/>
      </rPr>
      <t>5-6</t>
    </r>
    <r>
      <rPr>
        <sz val="10"/>
        <rFont val="宋体"/>
        <family val="3"/>
        <charset val="134"/>
      </rPr>
      <t>幢区间路</t>
    </r>
  </si>
  <si>
    <r>
      <rPr>
        <sz val="10"/>
        <rFont val="宋体"/>
        <family val="3"/>
        <charset val="134"/>
      </rPr>
      <t>龙湖新村</t>
    </r>
    <r>
      <rPr>
        <sz val="10"/>
        <rFont val="Times New Roman"/>
        <family val="1"/>
      </rPr>
      <t>6-7</t>
    </r>
    <r>
      <rPr>
        <sz val="10"/>
        <rFont val="宋体"/>
        <family val="3"/>
        <charset val="134"/>
      </rPr>
      <t>幢区间路</t>
    </r>
  </si>
  <si>
    <r>
      <rPr>
        <sz val="10"/>
        <rFont val="宋体"/>
        <family val="3"/>
        <charset val="134"/>
      </rPr>
      <t>龙湖新村</t>
    </r>
    <r>
      <rPr>
        <sz val="10"/>
        <rFont val="Times New Roman"/>
        <family val="1"/>
      </rPr>
      <t>8-9</t>
    </r>
    <r>
      <rPr>
        <sz val="10"/>
        <rFont val="宋体"/>
        <family val="3"/>
        <charset val="134"/>
      </rPr>
      <t>幢区间路</t>
    </r>
  </si>
  <si>
    <r>
      <rPr>
        <sz val="10"/>
        <rFont val="宋体"/>
        <family val="3"/>
        <charset val="134"/>
      </rPr>
      <t>龙湖新村</t>
    </r>
    <r>
      <rPr>
        <sz val="10"/>
        <rFont val="Times New Roman"/>
        <family val="1"/>
      </rPr>
      <t>9-10</t>
    </r>
    <r>
      <rPr>
        <sz val="10"/>
        <rFont val="宋体"/>
        <family val="3"/>
        <charset val="134"/>
      </rPr>
      <t>幢区间路</t>
    </r>
  </si>
  <si>
    <r>
      <rPr>
        <sz val="10"/>
        <rFont val="宋体"/>
        <family val="3"/>
        <charset val="134"/>
      </rPr>
      <t>龙湖新村</t>
    </r>
    <r>
      <rPr>
        <sz val="10"/>
        <rFont val="Times New Roman"/>
        <family val="1"/>
      </rPr>
      <t>11-12</t>
    </r>
    <r>
      <rPr>
        <sz val="10"/>
        <rFont val="宋体"/>
        <family val="3"/>
        <charset val="134"/>
      </rPr>
      <t>幢区间路</t>
    </r>
  </si>
  <si>
    <r>
      <rPr>
        <sz val="10"/>
        <rFont val="宋体"/>
        <family val="3"/>
        <charset val="134"/>
      </rPr>
      <t>龙湖新村</t>
    </r>
    <r>
      <rPr>
        <sz val="10"/>
        <rFont val="Times New Roman"/>
        <family val="1"/>
      </rPr>
      <t>12-13</t>
    </r>
    <r>
      <rPr>
        <sz val="10"/>
        <rFont val="宋体"/>
        <family val="3"/>
        <charset val="134"/>
      </rPr>
      <t>幢区间路</t>
    </r>
  </si>
  <si>
    <r>
      <rPr>
        <sz val="10"/>
        <rFont val="宋体"/>
        <family val="3"/>
        <charset val="134"/>
      </rPr>
      <t>龙湖新村</t>
    </r>
    <r>
      <rPr>
        <sz val="10"/>
        <rFont val="Times New Roman"/>
        <family val="1"/>
      </rPr>
      <t>13-14</t>
    </r>
    <r>
      <rPr>
        <sz val="10"/>
        <rFont val="宋体"/>
        <family val="3"/>
        <charset val="134"/>
      </rPr>
      <t>幢区间路</t>
    </r>
  </si>
  <si>
    <r>
      <rPr>
        <sz val="10"/>
        <rFont val="宋体"/>
        <family val="3"/>
        <charset val="134"/>
      </rPr>
      <t>龙湖新村</t>
    </r>
    <r>
      <rPr>
        <sz val="10"/>
        <rFont val="Times New Roman"/>
        <family val="1"/>
      </rPr>
      <t>5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7-       8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9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10</t>
    </r>
    <r>
      <rPr>
        <sz val="10"/>
        <rFont val="宋体"/>
        <family val="3"/>
        <charset val="134"/>
      </rPr>
      <t>幢区间路</t>
    </r>
  </si>
  <si>
    <r>
      <rPr>
        <sz val="10"/>
        <rFont val="宋体"/>
        <family val="3"/>
        <charset val="134"/>
      </rPr>
      <t>龙湖新村</t>
    </r>
    <r>
      <rPr>
        <sz val="10"/>
        <rFont val="Times New Roman"/>
        <family val="1"/>
      </rPr>
      <t>8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9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10-      11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12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13</t>
    </r>
    <r>
      <rPr>
        <sz val="10"/>
        <rFont val="宋体"/>
        <family val="3"/>
        <charset val="134"/>
      </rPr>
      <t>幢区间路</t>
    </r>
  </si>
  <si>
    <r>
      <rPr>
        <sz val="10"/>
        <rFont val="宋体"/>
        <family val="3"/>
        <charset val="134"/>
      </rPr>
      <t>龙湖新村</t>
    </r>
    <r>
      <rPr>
        <sz val="10"/>
        <rFont val="Times New Roman"/>
        <family val="1"/>
      </rPr>
      <t>23.27</t>
    </r>
    <r>
      <rPr>
        <sz val="10"/>
        <rFont val="宋体"/>
        <family val="3"/>
        <charset val="134"/>
      </rPr>
      <t>幢通道</t>
    </r>
  </si>
  <si>
    <r>
      <rPr>
        <sz val="9"/>
        <rFont val="宋体"/>
        <family val="3"/>
        <charset val="134"/>
      </rPr>
      <t>龙湖新村</t>
    </r>
    <r>
      <rPr>
        <sz val="9"/>
        <rFont val="Times New Roman"/>
        <family val="1"/>
      </rPr>
      <t>19-20</t>
    </r>
    <r>
      <rPr>
        <sz val="9"/>
        <rFont val="宋体"/>
        <family val="3"/>
        <charset val="134"/>
      </rPr>
      <t>栋三楼平台</t>
    </r>
  </si>
  <si>
    <t>海致楼前路</t>
  </si>
  <si>
    <r>
      <rPr>
        <sz val="10"/>
        <rFont val="宋体"/>
        <family val="3"/>
        <charset val="134"/>
      </rPr>
      <t>华山路</t>
    </r>
    <r>
      <rPr>
        <sz val="10"/>
        <rFont val="Times New Roman"/>
        <family val="1"/>
      </rPr>
      <t>—</t>
    </r>
    <r>
      <rPr>
        <sz val="10"/>
        <rFont val="宋体"/>
        <family val="3"/>
        <charset val="134"/>
      </rPr>
      <t>工行前</t>
    </r>
  </si>
  <si>
    <t>金谷</t>
  </si>
  <si>
    <t>榕江路南一街</t>
  </si>
  <si>
    <t>建南花园中路</t>
  </si>
  <si>
    <r>
      <rPr>
        <sz val="10"/>
        <rFont val="宋体"/>
        <family val="3"/>
        <charset val="134"/>
      </rPr>
      <t>龙湖沟</t>
    </r>
    <r>
      <rPr>
        <sz val="10"/>
        <rFont val="Times New Roman"/>
        <family val="1"/>
      </rPr>
      <t>—</t>
    </r>
    <r>
      <rPr>
        <sz val="10"/>
        <rFont val="宋体"/>
        <family val="3"/>
        <charset val="134"/>
      </rPr>
      <t>迎宾路</t>
    </r>
  </si>
  <si>
    <r>
      <rPr>
        <sz val="10"/>
        <rFont val="Times New Roman"/>
        <family val="1"/>
      </rPr>
      <t>MP3</t>
    </r>
    <r>
      <rPr>
        <sz val="10"/>
        <rFont val="宋体"/>
        <family val="3"/>
        <charset val="134"/>
      </rPr>
      <t>前路</t>
    </r>
  </si>
  <si>
    <r>
      <rPr>
        <sz val="10"/>
        <rFont val="宋体"/>
        <family val="3"/>
        <charset val="134"/>
      </rPr>
      <t>榕江路</t>
    </r>
    <r>
      <rPr>
        <sz val="10"/>
        <rFont val="Times New Roman"/>
        <family val="1"/>
      </rPr>
      <t>—</t>
    </r>
    <r>
      <rPr>
        <sz val="10"/>
        <rFont val="宋体"/>
        <family val="3"/>
        <charset val="134"/>
      </rPr>
      <t>金砂东</t>
    </r>
  </si>
  <si>
    <t>金谷二路</t>
  </si>
  <si>
    <t>金谷龙湖南路</t>
  </si>
  <si>
    <t>金谷园西门至东门</t>
  </si>
  <si>
    <r>
      <rPr>
        <sz val="10"/>
        <rFont val="宋体"/>
        <family val="3"/>
        <charset val="134"/>
      </rPr>
      <t>幼儿园</t>
    </r>
    <r>
      <rPr>
        <sz val="10"/>
        <rFont val="Times New Roman"/>
        <family val="1"/>
      </rPr>
      <t>-</t>
    </r>
    <r>
      <rPr>
        <sz val="10"/>
        <rFont val="宋体"/>
        <family val="3"/>
        <charset val="134"/>
      </rPr>
      <t>湖香大厦</t>
    </r>
  </si>
  <si>
    <t>金谷路至友谊大厦</t>
  </si>
  <si>
    <t>金谷路北</t>
  </si>
  <si>
    <t>金谷庄南门至榕江路</t>
  </si>
  <si>
    <t>金谷路南</t>
  </si>
  <si>
    <t>金砂路至榕江路</t>
  </si>
  <si>
    <r>
      <rPr>
        <sz val="10"/>
        <rFont val="宋体"/>
        <family val="3"/>
        <charset val="134"/>
      </rPr>
      <t>美艺大厦</t>
    </r>
    <r>
      <rPr>
        <sz val="10"/>
        <rFont val="Times New Roman"/>
        <family val="1"/>
      </rPr>
      <t>-</t>
    </r>
    <r>
      <rPr>
        <sz val="10"/>
        <rFont val="宋体"/>
        <family val="3"/>
        <charset val="134"/>
      </rPr>
      <t>建设大厦</t>
    </r>
  </si>
  <si>
    <t>迎宾路至金环路</t>
  </si>
  <si>
    <r>
      <rPr>
        <sz val="10"/>
        <rFont val="宋体"/>
        <family val="3"/>
        <charset val="134"/>
      </rPr>
      <t>迎宾路</t>
    </r>
    <r>
      <rPr>
        <sz val="10"/>
        <rFont val="Times New Roman"/>
        <family val="1"/>
      </rPr>
      <t>-</t>
    </r>
    <r>
      <rPr>
        <sz val="10"/>
        <rFont val="宋体"/>
        <family val="3"/>
        <charset val="134"/>
      </rPr>
      <t>金谷庄南门</t>
    </r>
  </si>
  <si>
    <t>龙湖街</t>
  </si>
  <si>
    <r>
      <rPr>
        <sz val="10"/>
        <rFont val="宋体"/>
        <family val="3"/>
        <charset val="134"/>
      </rPr>
      <t>天山路</t>
    </r>
    <r>
      <rPr>
        <sz val="10"/>
        <rFont val="Times New Roman"/>
        <family val="1"/>
      </rPr>
      <t>—</t>
    </r>
    <r>
      <rPr>
        <sz val="10"/>
        <rFont val="宋体"/>
        <family val="3"/>
        <charset val="134"/>
      </rPr>
      <t>龙华街</t>
    </r>
  </si>
  <si>
    <t>春湖</t>
  </si>
  <si>
    <t>联发大厦天步道</t>
  </si>
  <si>
    <r>
      <rPr>
        <sz val="10"/>
        <rFont val="宋体"/>
        <family val="3"/>
        <charset val="134"/>
      </rPr>
      <t>联发大厦至春湖园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幢</t>
    </r>
  </si>
  <si>
    <t>联发大厦小区内</t>
  </si>
  <si>
    <t>春湖街八巷</t>
  </si>
  <si>
    <t>八巷龙湖街口至巷尾</t>
  </si>
  <si>
    <t>春湖街七巷</t>
  </si>
  <si>
    <t>七巷龙湖街口至巷尾</t>
  </si>
  <si>
    <t>春湖街三巷小区内</t>
  </si>
  <si>
    <r>
      <rPr>
        <sz val="10"/>
        <rFont val="宋体"/>
        <family val="3"/>
        <charset val="134"/>
      </rPr>
      <t>玉湖苑小区、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幢小区</t>
    </r>
  </si>
  <si>
    <t>六巷长江路入口</t>
  </si>
  <si>
    <r>
      <rPr>
        <sz val="10"/>
        <rFont val="宋体"/>
        <family val="3"/>
        <charset val="134"/>
      </rPr>
      <t>六巷龙湖街口至</t>
    </r>
    <r>
      <rPr>
        <sz val="10"/>
        <rFont val="Times New Roman"/>
        <family val="1"/>
      </rPr>
      <t>3</t>
    </r>
    <r>
      <rPr>
        <sz val="10"/>
        <rFont val="宋体"/>
        <family val="3"/>
        <charset val="134"/>
      </rPr>
      <t>幢</t>
    </r>
  </si>
  <si>
    <t>春湖街五巷</t>
  </si>
  <si>
    <r>
      <rPr>
        <sz val="10"/>
        <rFont val="Times New Roman"/>
        <family val="1"/>
      </rPr>
      <t>5</t>
    </r>
    <r>
      <rPr>
        <sz val="10"/>
        <rFont val="宋体"/>
        <family val="3"/>
        <charset val="134"/>
      </rPr>
      <t>巷龙湖街口至巷尾过街楼</t>
    </r>
  </si>
  <si>
    <t>春湖街四巷</t>
  </si>
  <si>
    <r>
      <rPr>
        <sz val="10"/>
        <rFont val="宋体"/>
        <family val="3"/>
        <charset val="134"/>
      </rPr>
      <t>四巷口春湖街</t>
    </r>
    <r>
      <rPr>
        <sz val="10"/>
        <rFont val="Times New Roman"/>
        <family val="1"/>
      </rPr>
      <t>15</t>
    </r>
    <r>
      <rPr>
        <sz val="10"/>
        <rFont val="宋体"/>
        <family val="3"/>
        <charset val="134"/>
      </rPr>
      <t>起至巷尾过街楼</t>
    </r>
  </si>
  <si>
    <t>春湖街三巷</t>
  </si>
  <si>
    <t>三巷龙湖街口至长江路</t>
  </si>
  <si>
    <t>春湖街二巷</t>
  </si>
  <si>
    <t>二巷龙湖街口至长江路</t>
  </si>
  <si>
    <t>春湖街一巷</t>
  </si>
  <si>
    <t>一巷龙湖街口至长江路</t>
  </si>
  <si>
    <t>玉湖街八巷</t>
  </si>
  <si>
    <r>
      <rPr>
        <sz val="10"/>
        <rFont val="宋体"/>
        <family val="3"/>
        <charset val="134"/>
      </rPr>
      <t>八巷龙湖街路口至八巷</t>
    </r>
    <r>
      <rPr>
        <sz val="10"/>
        <rFont val="Times New Roman"/>
        <family val="1"/>
      </rPr>
      <t>18</t>
    </r>
    <r>
      <rPr>
        <sz val="10"/>
        <rFont val="宋体"/>
        <family val="3"/>
        <charset val="134"/>
      </rPr>
      <t>号</t>
    </r>
  </si>
  <si>
    <r>
      <rPr>
        <sz val="10"/>
        <rFont val="宋体"/>
        <family val="3"/>
        <charset val="134"/>
      </rPr>
      <t>广澳旅游至</t>
    </r>
    <r>
      <rPr>
        <sz val="10"/>
        <rFont val="Times New Roman"/>
        <family val="1"/>
      </rPr>
      <t>5</t>
    </r>
    <r>
      <rPr>
        <sz val="10"/>
        <rFont val="宋体"/>
        <family val="3"/>
        <charset val="134"/>
      </rPr>
      <t>幢</t>
    </r>
  </si>
  <si>
    <t>金湖街</t>
  </si>
  <si>
    <t>广澳旅游至二巷</t>
  </si>
  <si>
    <r>
      <rPr>
        <sz val="10"/>
        <rFont val="宋体"/>
        <family val="3"/>
        <charset val="134"/>
      </rPr>
      <t>二巷</t>
    </r>
    <r>
      <rPr>
        <sz val="10"/>
        <rFont val="Times New Roman"/>
        <family val="1"/>
      </rPr>
      <t>18</t>
    </r>
    <r>
      <rPr>
        <sz val="10"/>
        <rFont val="宋体"/>
        <family val="3"/>
        <charset val="134"/>
      </rPr>
      <t>号至</t>
    </r>
  </si>
  <si>
    <t>春湖八巷</t>
  </si>
  <si>
    <r>
      <rPr>
        <sz val="10"/>
        <rFont val="Times New Roman"/>
        <family val="1"/>
      </rPr>
      <t>5</t>
    </r>
    <r>
      <rPr>
        <sz val="10"/>
        <rFont val="宋体"/>
        <family val="3"/>
        <charset val="134"/>
      </rPr>
      <t>号至</t>
    </r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号中间</t>
    </r>
  </si>
  <si>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号至第四小区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条</t>
    </r>
  </si>
  <si>
    <t>春湖七巷</t>
  </si>
  <si>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号至</t>
    </r>
    <r>
      <rPr>
        <sz val="10"/>
        <rFont val="Times New Roman"/>
        <family val="1"/>
      </rPr>
      <t>8</t>
    </r>
    <r>
      <rPr>
        <sz val="10"/>
        <rFont val="宋体"/>
        <family val="3"/>
        <charset val="134"/>
      </rPr>
      <t>号中间小巷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条</t>
    </r>
  </si>
  <si>
    <t>春湖六巷</t>
  </si>
  <si>
    <r>
      <rPr>
        <sz val="10"/>
        <rFont val="Times New Roman"/>
        <family val="1"/>
      </rPr>
      <t>5</t>
    </r>
    <r>
      <rPr>
        <sz val="10"/>
        <rFont val="宋体"/>
        <family val="3"/>
        <charset val="134"/>
      </rPr>
      <t>号中间小巷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条</t>
    </r>
  </si>
  <si>
    <t>春湖五巷</t>
  </si>
  <si>
    <t>春湖四巷</t>
  </si>
  <si>
    <r>
      <rPr>
        <sz val="10"/>
        <rFont val="宋体"/>
        <family val="3"/>
        <charset val="134"/>
      </rPr>
      <t>前后巷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条</t>
    </r>
  </si>
  <si>
    <t>春湖一巷至玉湖</t>
  </si>
  <si>
    <r>
      <rPr>
        <sz val="10"/>
        <rFont val="宋体"/>
        <family val="3"/>
        <charset val="134"/>
      </rPr>
      <t>中间小巷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条</t>
    </r>
  </si>
  <si>
    <t>南湖街一巷</t>
  </si>
  <si>
    <r>
      <rPr>
        <sz val="10"/>
        <rFont val="宋体"/>
        <family val="3"/>
        <charset val="134"/>
      </rPr>
      <t>一巷</t>
    </r>
    <r>
      <rPr>
        <sz val="10"/>
        <rFont val="Times New Roman"/>
        <family val="1"/>
      </rPr>
      <t>33</t>
    </r>
    <r>
      <rPr>
        <sz val="10"/>
        <rFont val="宋体"/>
        <family val="3"/>
        <charset val="134"/>
      </rPr>
      <t>号至春湖街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号</t>
    </r>
  </si>
  <si>
    <t>南湖街二巷</t>
  </si>
  <si>
    <r>
      <rPr>
        <sz val="10"/>
        <rFont val="宋体"/>
        <family val="3"/>
        <charset val="134"/>
      </rPr>
      <t>二巷</t>
    </r>
    <r>
      <rPr>
        <sz val="10"/>
        <rFont val="Times New Roman"/>
        <family val="1"/>
      </rPr>
      <t>33</t>
    </r>
    <r>
      <rPr>
        <sz val="10"/>
        <rFont val="宋体"/>
        <family val="3"/>
        <charset val="134"/>
      </rPr>
      <t>号至春湖街</t>
    </r>
    <r>
      <rPr>
        <sz val="10"/>
        <rFont val="Times New Roman"/>
        <family val="1"/>
      </rPr>
      <t>3</t>
    </r>
    <r>
      <rPr>
        <sz val="10"/>
        <rFont val="宋体"/>
        <family val="3"/>
        <charset val="134"/>
      </rPr>
      <t>号</t>
    </r>
  </si>
  <si>
    <t>南湖市场巷</t>
  </si>
  <si>
    <t>南湖街口至东湖街</t>
  </si>
  <si>
    <t>南湖三巷</t>
  </si>
  <si>
    <r>
      <rPr>
        <sz val="10"/>
        <rFont val="宋体"/>
        <family val="3"/>
        <charset val="134"/>
      </rPr>
      <t>三巷</t>
    </r>
    <r>
      <rPr>
        <sz val="10"/>
        <rFont val="Times New Roman"/>
        <family val="1"/>
      </rPr>
      <t>33</t>
    </r>
    <r>
      <rPr>
        <sz val="10"/>
        <rFont val="宋体"/>
        <family val="3"/>
        <charset val="134"/>
      </rPr>
      <t>号至市场巷</t>
    </r>
  </si>
  <si>
    <t>南湖四巷</t>
  </si>
  <si>
    <r>
      <rPr>
        <sz val="10"/>
        <rFont val="宋体"/>
        <family val="3"/>
        <charset val="134"/>
      </rPr>
      <t>四巷</t>
    </r>
    <r>
      <rPr>
        <sz val="10"/>
        <rFont val="Times New Roman"/>
        <family val="1"/>
      </rPr>
      <t>33</t>
    </r>
    <r>
      <rPr>
        <sz val="10"/>
        <rFont val="宋体"/>
        <family val="3"/>
        <charset val="134"/>
      </rPr>
      <t>号至市场巷</t>
    </r>
  </si>
  <si>
    <t>南湖五巷</t>
  </si>
  <si>
    <r>
      <rPr>
        <sz val="10"/>
        <rFont val="宋体"/>
        <family val="3"/>
        <charset val="134"/>
      </rPr>
      <t>五巷</t>
    </r>
    <r>
      <rPr>
        <sz val="10"/>
        <rFont val="Times New Roman"/>
        <family val="1"/>
      </rPr>
      <t>33</t>
    </r>
    <r>
      <rPr>
        <sz val="10"/>
        <rFont val="宋体"/>
        <family val="3"/>
        <charset val="134"/>
      </rPr>
      <t>号至市场巷</t>
    </r>
  </si>
  <si>
    <r>
      <rPr>
        <sz val="10"/>
        <rFont val="宋体"/>
        <family val="3"/>
        <charset val="134"/>
      </rPr>
      <t>南湖</t>
    </r>
    <r>
      <rPr>
        <sz val="10"/>
        <rFont val="Times New Roman"/>
        <family val="1"/>
      </rPr>
      <t>34</t>
    </r>
    <r>
      <rPr>
        <sz val="10"/>
        <rFont val="宋体"/>
        <family val="3"/>
        <charset val="134"/>
      </rPr>
      <t>至</t>
    </r>
    <r>
      <rPr>
        <sz val="10"/>
        <rFont val="Times New Roman"/>
        <family val="1"/>
      </rPr>
      <t>35</t>
    </r>
    <r>
      <rPr>
        <sz val="10"/>
        <rFont val="宋体"/>
        <family val="3"/>
        <charset val="134"/>
      </rPr>
      <t>号巷</t>
    </r>
  </si>
  <si>
    <t>南湖街至东湖街</t>
  </si>
  <si>
    <r>
      <rPr>
        <sz val="10"/>
        <rFont val="宋体"/>
        <family val="3"/>
        <charset val="134"/>
      </rPr>
      <t>东湖街</t>
    </r>
    <r>
      <rPr>
        <sz val="10"/>
        <rFont val="Times New Roman"/>
        <family val="1"/>
      </rPr>
      <t>59</t>
    </r>
    <r>
      <rPr>
        <sz val="10"/>
        <rFont val="宋体"/>
        <family val="3"/>
        <charset val="134"/>
      </rPr>
      <t>号至</t>
    </r>
    <r>
      <rPr>
        <sz val="10"/>
        <rFont val="Times New Roman"/>
        <family val="1"/>
      </rPr>
      <t>61</t>
    </r>
    <r>
      <rPr>
        <sz val="10"/>
        <rFont val="宋体"/>
        <family val="3"/>
        <charset val="134"/>
      </rPr>
      <t>号巷</t>
    </r>
  </si>
  <si>
    <t>东湖街至东湖街二巷</t>
  </si>
  <si>
    <t>东湖街一巷</t>
  </si>
  <si>
    <r>
      <rPr>
        <sz val="10"/>
        <rFont val="宋体"/>
        <family val="3"/>
        <charset val="134"/>
      </rPr>
      <t>一巷</t>
    </r>
    <r>
      <rPr>
        <sz val="10"/>
        <rFont val="Times New Roman"/>
        <family val="1"/>
      </rPr>
      <t>33</t>
    </r>
    <r>
      <rPr>
        <sz val="10"/>
        <rFont val="宋体"/>
        <family val="3"/>
        <charset val="134"/>
      </rPr>
      <t>号至春湖街</t>
    </r>
  </si>
  <si>
    <r>
      <rPr>
        <sz val="10"/>
        <rFont val="宋体"/>
        <family val="3"/>
        <charset val="134"/>
      </rPr>
      <t>春湖街</t>
    </r>
    <r>
      <rPr>
        <sz val="10"/>
        <rFont val="Times New Roman"/>
        <family val="1"/>
      </rPr>
      <t>13</t>
    </r>
    <r>
      <rPr>
        <sz val="10"/>
        <rFont val="宋体"/>
        <family val="3"/>
        <charset val="134"/>
      </rPr>
      <t>号至东湖街三巷</t>
    </r>
    <r>
      <rPr>
        <sz val="10"/>
        <rFont val="Times New Roman"/>
        <family val="1"/>
      </rPr>
      <t>37</t>
    </r>
    <r>
      <rPr>
        <sz val="10"/>
        <rFont val="宋体"/>
        <family val="3"/>
        <charset val="134"/>
      </rPr>
      <t>号</t>
    </r>
  </si>
  <si>
    <r>
      <rPr>
        <sz val="10"/>
        <rFont val="宋体"/>
        <family val="3"/>
        <charset val="134"/>
      </rPr>
      <t>东湖街</t>
    </r>
    <r>
      <rPr>
        <sz val="10"/>
        <rFont val="Times New Roman"/>
        <family val="1"/>
      </rPr>
      <t>71</t>
    </r>
    <r>
      <rPr>
        <sz val="10"/>
        <rFont val="宋体"/>
        <family val="3"/>
        <charset val="134"/>
      </rPr>
      <t>号西巷</t>
    </r>
  </si>
  <si>
    <r>
      <rPr>
        <sz val="10"/>
        <rFont val="宋体"/>
        <family val="3"/>
        <charset val="134"/>
      </rPr>
      <t>二巷</t>
    </r>
    <r>
      <rPr>
        <sz val="10"/>
        <rFont val="Times New Roman"/>
        <family val="1"/>
      </rPr>
      <t>37</t>
    </r>
    <r>
      <rPr>
        <sz val="10"/>
        <rFont val="宋体"/>
        <family val="3"/>
        <charset val="134"/>
      </rPr>
      <t>号至东湖街</t>
    </r>
  </si>
  <si>
    <t>东湖街二巷</t>
  </si>
  <si>
    <r>
      <rPr>
        <sz val="10"/>
        <rFont val="宋体"/>
        <family val="3"/>
        <charset val="134"/>
      </rPr>
      <t>二巷</t>
    </r>
    <r>
      <rPr>
        <sz val="10"/>
        <rFont val="Times New Roman"/>
        <family val="1"/>
      </rPr>
      <t>33</t>
    </r>
    <r>
      <rPr>
        <sz val="10"/>
        <rFont val="宋体"/>
        <family val="3"/>
        <charset val="134"/>
      </rPr>
      <t>号至</t>
    </r>
    <r>
      <rPr>
        <sz val="10"/>
        <rFont val="Times New Roman"/>
        <family val="1"/>
      </rPr>
      <t>37</t>
    </r>
    <r>
      <rPr>
        <sz val="10"/>
        <rFont val="宋体"/>
        <family val="3"/>
        <charset val="134"/>
      </rPr>
      <t>号</t>
    </r>
  </si>
  <si>
    <t>东湖街三巷</t>
  </si>
  <si>
    <r>
      <rPr>
        <sz val="10"/>
        <rFont val="宋体"/>
        <family val="3"/>
        <charset val="134"/>
      </rPr>
      <t>三巷</t>
    </r>
    <r>
      <rPr>
        <sz val="10"/>
        <rFont val="Times New Roman"/>
        <family val="1"/>
      </rPr>
      <t>33</t>
    </r>
    <r>
      <rPr>
        <sz val="10"/>
        <rFont val="宋体"/>
        <family val="3"/>
        <charset val="134"/>
      </rPr>
      <t>号至</t>
    </r>
    <r>
      <rPr>
        <sz val="10"/>
        <rFont val="Times New Roman"/>
        <family val="1"/>
      </rPr>
      <t>37</t>
    </r>
    <r>
      <rPr>
        <sz val="10"/>
        <rFont val="宋体"/>
        <family val="3"/>
        <charset val="134"/>
      </rPr>
      <t>号</t>
    </r>
  </si>
  <si>
    <t>春湖街一巷东湖段</t>
  </si>
  <si>
    <t>东湖街至龙湖街</t>
  </si>
  <si>
    <t>春湖街二巷东湖段</t>
  </si>
  <si>
    <t>东湖街四巷</t>
  </si>
  <si>
    <r>
      <rPr>
        <sz val="10"/>
        <rFont val="宋体"/>
        <family val="3"/>
        <charset val="134"/>
      </rPr>
      <t>四巷</t>
    </r>
    <r>
      <rPr>
        <sz val="10"/>
        <rFont val="Times New Roman"/>
        <family val="1"/>
      </rPr>
      <t>37</t>
    </r>
    <r>
      <rPr>
        <sz val="10"/>
        <rFont val="宋体"/>
        <family val="3"/>
        <charset val="134"/>
      </rPr>
      <t>号至</t>
    </r>
    <r>
      <rPr>
        <sz val="10"/>
        <rFont val="Times New Roman"/>
        <family val="1"/>
      </rPr>
      <t>38</t>
    </r>
    <r>
      <rPr>
        <sz val="10"/>
        <rFont val="宋体"/>
        <family val="3"/>
        <charset val="134"/>
      </rPr>
      <t>号</t>
    </r>
  </si>
  <si>
    <r>
      <rPr>
        <sz val="10"/>
        <rFont val="宋体"/>
        <family val="3"/>
        <charset val="134"/>
      </rPr>
      <t>东湖街</t>
    </r>
    <r>
      <rPr>
        <sz val="10"/>
        <rFont val="Times New Roman"/>
        <family val="1"/>
      </rPr>
      <t>77</t>
    </r>
    <r>
      <rPr>
        <sz val="10"/>
        <rFont val="宋体"/>
        <family val="3"/>
        <charset val="134"/>
      </rPr>
      <t>号小区</t>
    </r>
  </si>
  <si>
    <t>小区至东湖街</t>
  </si>
  <si>
    <t>春湖第一小区</t>
  </si>
  <si>
    <t>春湖第二小区</t>
  </si>
  <si>
    <r>
      <rPr>
        <sz val="10"/>
        <rFont val="宋体"/>
        <family val="3"/>
        <charset val="134"/>
      </rPr>
      <t>天山路</t>
    </r>
    <r>
      <rPr>
        <sz val="10"/>
        <rFont val="Times New Roman"/>
        <family val="1"/>
      </rPr>
      <t>36</t>
    </r>
    <r>
      <rPr>
        <sz val="10"/>
        <rFont val="宋体"/>
        <family val="3"/>
        <charset val="134"/>
      </rPr>
      <t>号至</t>
    </r>
    <r>
      <rPr>
        <sz val="10"/>
        <rFont val="Times New Roman"/>
        <family val="1"/>
      </rPr>
      <t>38</t>
    </r>
    <r>
      <rPr>
        <sz val="10"/>
        <rFont val="宋体"/>
        <family val="3"/>
        <charset val="134"/>
      </rPr>
      <t>号间</t>
    </r>
  </si>
  <si>
    <t>天山路至路底</t>
  </si>
  <si>
    <t>绿园大厦小区内</t>
  </si>
  <si>
    <t>南湖街绿园大厦步道</t>
  </si>
  <si>
    <r>
      <rPr>
        <sz val="10"/>
        <rFont val="宋体"/>
        <family val="3"/>
        <charset val="134"/>
      </rPr>
      <t>春湖街</t>
    </r>
    <r>
      <rPr>
        <sz val="10"/>
        <rFont val="Times New Roman"/>
        <family val="1"/>
      </rPr>
      <t>7</t>
    </r>
    <r>
      <rPr>
        <sz val="10"/>
        <rFont val="宋体"/>
        <family val="3"/>
        <charset val="134"/>
      </rPr>
      <t>号南巷</t>
    </r>
  </si>
  <si>
    <r>
      <rPr>
        <sz val="10"/>
        <rFont val="Times New Roman"/>
        <family val="1"/>
      </rPr>
      <t>7</t>
    </r>
    <r>
      <rPr>
        <sz val="10"/>
        <rFont val="宋体"/>
        <family val="3"/>
        <charset val="134"/>
      </rPr>
      <t>号至</t>
    </r>
    <r>
      <rPr>
        <sz val="10"/>
        <rFont val="Times New Roman"/>
        <family val="1"/>
      </rPr>
      <t>9</t>
    </r>
    <r>
      <rPr>
        <sz val="10"/>
        <rFont val="宋体"/>
        <family val="3"/>
        <charset val="134"/>
      </rPr>
      <t>号至东湖街</t>
    </r>
  </si>
  <si>
    <t>东湖二巷</t>
  </si>
  <si>
    <r>
      <rPr>
        <sz val="10"/>
        <rFont val="Times New Roman"/>
        <family val="1"/>
      </rPr>
      <t>33</t>
    </r>
    <r>
      <rPr>
        <sz val="10"/>
        <rFont val="宋体"/>
        <family val="3"/>
        <charset val="134"/>
      </rPr>
      <t>号至</t>
    </r>
    <r>
      <rPr>
        <sz val="10"/>
        <rFont val="Times New Roman"/>
        <family val="1"/>
      </rPr>
      <t>34</t>
    </r>
    <r>
      <rPr>
        <sz val="10"/>
        <rFont val="宋体"/>
        <family val="3"/>
        <charset val="134"/>
      </rPr>
      <t>号中间小巷</t>
    </r>
  </si>
  <si>
    <t>东湖四巷至龙湖街</t>
  </si>
  <si>
    <t>中间小巷</t>
  </si>
  <si>
    <r>
      <rPr>
        <sz val="10"/>
        <rFont val="宋体"/>
        <family val="3"/>
        <charset val="134"/>
      </rPr>
      <t>东湖街</t>
    </r>
    <r>
      <rPr>
        <sz val="10"/>
        <rFont val="Times New Roman"/>
        <family val="1"/>
      </rPr>
      <t>76</t>
    </r>
    <r>
      <rPr>
        <sz val="10"/>
        <rFont val="宋体"/>
        <family val="3"/>
        <charset val="134"/>
      </rPr>
      <t>号</t>
    </r>
  </si>
  <si>
    <t>春湖八七巷</t>
  </si>
  <si>
    <r>
      <rPr>
        <sz val="10"/>
        <rFont val="宋体"/>
        <family val="3"/>
        <charset val="134"/>
      </rPr>
      <t>七巷至八巷中间小巷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条</t>
    </r>
  </si>
  <si>
    <t>春湖四六巷</t>
  </si>
  <si>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号至</t>
    </r>
    <r>
      <rPr>
        <sz val="10"/>
        <rFont val="Times New Roman"/>
        <family val="1"/>
      </rPr>
      <t>16</t>
    </r>
    <r>
      <rPr>
        <sz val="10"/>
        <rFont val="宋体"/>
        <family val="3"/>
        <charset val="134"/>
      </rPr>
      <t>号中间小巷</t>
    </r>
    <r>
      <rPr>
        <sz val="10"/>
        <rFont val="Times New Roman"/>
        <family val="1"/>
      </rPr>
      <t>16</t>
    </r>
    <r>
      <rPr>
        <sz val="10"/>
        <rFont val="宋体"/>
        <family val="3"/>
        <charset val="134"/>
      </rPr>
      <t>条</t>
    </r>
  </si>
  <si>
    <t>春湖二巷至五巷</t>
  </si>
  <si>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号至</t>
    </r>
    <r>
      <rPr>
        <sz val="10"/>
        <rFont val="Times New Roman"/>
        <family val="1"/>
      </rPr>
      <t>18</t>
    </r>
    <r>
      <rPr>
        <sz val="10"/>
        <rFont val="宋体"/>
        <family val="3"/>
        <charset val="134"/>
      </rPr>
      <t>号小巷</t>
    </r>
    <r>
      <rPr>
        <sz val="10"/>
        <rFont val="Times New Roman"/>
        <family val="1"/>
      </rPr>
      <t>18</t>
    </r>
    <r>
      <rPr>
        <sz val="10"/>
        <rFont val="宋体"/>
        <family val="3"/>
        <charset val="134"/>
      </rPr>
      <t>条</t>
    </r>
  </si>
  <si>
    <r>
      <rPr>
        <sz val="10"/>
        <rFont val="宋体"/>
        <family val="3"/>
        <charset val="134"/>
      </rPr>
      <t>春湖二巷至南湖街一巷</t>
    </r>
    <r>
      <rPr>
        <sz val="10"/>
        <rFont val="Times New Roman"/>
        <family val="1"/>
      </rPr>
      <t>40</t>
    </r>
    <r>
      <rPr>
        <sz val="10"/>
        <rFont val="宋体"/>
        <family val="3"/>
        <charset val="134"/>
      </rPr>
      <t>号</t>
    </r>
  </si>
  <si>
    <r>
      <rPr>
        <sz val="10"/>
        <rFont val="宋体"/>
        <family val="3"/>
        <charset val="134"/>
      </rPr>
      <t>中间小道</t>
    </r>
    <r>
      <rPr>
        <sz val="10"/>
        <rFont val="Times New Roman"/>
        <family val="1"/>
      </rPr>
      <t>16</t>
    </r>
    <r>
      <rPr>
        <sz val="10"/>
        <rFont val="宋体"/>
        <family val="3"/>
        <charset val="134"/>
      </rPr>
      <t>条</t>
    </r>
  </si>
  <si>
    <r>
      <rPr>
        <sz val="10"/>
        <rFont val="宋体"/>
        <family val="3"/>
        <charset val="134"/>
      </rPr>
      <t>南湖街一巷</t>
    </r>
    <r>
      <rPr>
        <sz val="10"/>
        <rFont val="Times New Roman"/>
        <family val="1"/>
      </rPr>
      <t>40</t>
    </r>
    <r>
      <rPr>
        <sz val="10"/>
        <rFont val="宋体"/>
        <family val="3"/>
        <charset val="134"/>
      </rPr>
      <t>号及全部</t>
    </r>
  </si>
  <si>
    <r>
      <rPr>
        <sz val="10"/>
        <rFont val="宋体"/>
        <family val="3"/>
        <charset val="134"/>
      </rPr>
      <t>中间小道</t>
    </r>
    <r>
      <rPr>
        <sz val="10"/>
        <rFont val="Times New Roman"/>
        <family val="1"/>
      </rPr>
      <t>5</t>
    </r>
    <r>
      <rPr>
        <sz val="10"/>
        <rFont val="宋体"/>
        <family val="3"/>
        <charset val="134"/>
      </rPr>
      <t>条</t>
    </r>
  </si>
  <si>
    <r>
      <rPr>
        <sz val="10"/>
        <rFont val="宋体"/>
        <family val="3"/>
        <charset val="134"/>
      </rPr>
      <t>东湖三巷至龙湖街</t>
    </r>
    <r>
      <rPr>
        <sz val="10"/>
        <rFont val="Times New Roman"/>
        <family val="1"/>
      </rPr>
      <t>61</t>
    </r>
    <r>
      <rPr>
        <sz val="10"/>
        <rFont val="宋体"/>
        <family val="3"/>
        <charset val="134"/>
      </rPr>
      <t>号</t>
    </r>
  </si>
  <si>
    <t>玉湖街</t>
  </si>
  <si>
    <r>
      <rPr>
        <sz val="10"/>
        <rFont val="宋体"/>
        <family val="3"/>
        <charset val="134"/>
      </rPr>
      <t>长江路</t>
    </r>
    <r>
      <rPr>
        <sz val="10"/>
        <rFont val="Times New Roman"/>
        <family val="1"/>
      </rPr>
      <t>—</t>
    </r>
    <r>
      <rPr>
        <sz val="10"/>
        <rFont val="宋体"/>
        <family val="3"/>
        <charset val="134"/>
      </rPr>
      <t>龙湖街</t>
    </r>
  </si>
  <si>
    <t>玉湖</t>
  </si>
  <si>
    <r>
      <rPr>
        <sz val="10"/>
        <rFont val="宋体"/>
        <family val="3"/>
        <charset val="134"/>
      </rPr>
      <t>华山路</t>
    </r>
    <r>
      <rPr>
        <sz val="10"/>
        <rFont val="Times New Roman"/>
        <family val="1"/>
      </rPr>
      <t>—</t>
    </r>
    <r>
      <rPr>
        <sz val="10"/>
        <rFont val="宋体"/>
        <family val="3"/>
        <charset val="134"/>
      </rPr>
      <t>玉湖路</t>
    </r>
  </si>
  <si>
    <t>玉湖街一巷</t>
  </si>
  <si>
    <t>龙湖街至金湖街</t>
  </si>
  <si>
    <t>玉湖街二巷</t>
  </si>
  <si>
    <t>玉湖街三巷</t>
  </si>
  <si>
    <t>玉湖街四巷</t>
  </si>
  <si>
    <t>玉湖街五巷</t>
  </si>
  <si>
    <t>玉湖街六巷</t>
  </si>
  <si>
    <t>玉湖街七巷</t>
  </si>
  <si>
    <t>玉湖街八巷附巷</t>
  </si>
  <si>
    <r>
      <rPr>
        <sz val="10"/>
        <rFont val="宋体"/>
        <family val="3"/>
        <charset val="134"/>
      </rPr>
      <t>玉湖街八巷</t>
    </r>
    <r>
      <rPr>
        <sz val="10"/>
        <rFont val="Times New Roman"/>
        <family val="1"/>
      </rPr>
      <t>9</t>
    </r>
    <r>
      <rPr>
        <sz val="10"/>
        <rFont val="宋体"/>
        <family val="3"/>
        <charset val="134"/>
      </rPr>
      <t>号至</t>
    </r>
    <r>
      <rPr>
        <sz val="10"/>
        <rFont val="Times New Roman"/>
        <family val="1"/>
      </rPr>
      <t>19</t>
    </r>
    <r>
      <rPr>
        <sz val="10"/>
        <rFont val="宋体"/>
        <family val="3"/>
        <charset val="134"/>
      </rPr>
      <t>号（单号）</t>
    </r>
  </si>
  <si>
    <t>玉湖街七巷附巷</t>
  </si>
  <si>
    <r>
      <rPr>
        <sz val="10"/>
        <rFont val="宋体"/>
        <family val="3"/>
        <charset val="134"/>
      </rPr>
      <t>玉湖街七巷</t>
    </r>
    <r>
      <rPr>
        <sz val="10"/>
        <rFont val="Times New Roman"/>
        <family val="1"/>
      </rPr>
      <t>19</t>
    </r>
    <r>
      <rPr>
        <sz val="10"/>
        <rFont val="宋体"/>
        <family val="3"/>
        <charset val="134"/>
      </rPr>
      <t>号至</t>
    </r>
    <r>
      <rPr>
        <sz val="10"/>
        <rFont val="Times New Roman"/>
        <family val="1"/>
      </rPr>
      <t>23</t>
    </r>
    <r>
      <rPr>
        <sz val="10"/>
        <rFont val="宋体"/>
        <family val="3"/>
        <charset val="134"/>
      </rPr>
      <t>号</t>
    </r>
  </si>
  <si>
    <t>玉湖街附巷</t>
  </si>
  <si>
    <t>龙湖村祠堂后至金湖</t>
  </si>
  <si>
    <r>
      <rPr>
        <sz val="10"/>
        <rFont val="宋体"/>
        <family val="3"/>
        <charset val="134"/>
      </rPr>
      <t>碧湖园</t>
    </r>
    <r>
      <rPr>
        <sz val="10"/>
        <rFont val="Times New Roman"/>
        <family val="1"/>
      </rPr>
      <t>1-4</t>
    </r>
    <r>
      <rPr>
        <sz val="10"/>
        <rFont val="宋体"/>
        <family val="3"/>
        <charset val="134"/>
      </rPr>
      <t>栋空埕</t>
    </r>
  </si>
  <si>
    <r>
      <rPr>
        <sz val="10"/>
        <rFont val="宋体"/>
        <family val="3"/>
        <charset val="134"/>
      </rPr>
      <t>玉湖街六巷</t>
    </r>
    <r>
      <rPr>
        <sz val="10"/>
        <rFont val="Times New Roman"/>
        <family val="1"/>
      </rPr>
      <t>7</t>
    </r>
    <r>
      <rPr>
        <sz val="10"/>
        <rFont val="宋体"/>
        <family val="3"/>
        <charset val="134"/>
      </rPr>
      <t>号</t>
    </r>
  </si>
  <si>
    <r>
      <rPr>
        <sz val="10"/>
        <rFont val="宋体"/>
        <family val="3"/>
        <charset val="134"/>
      </rPr>
      <t>玉湖街六巷</t>
    </r>
    <r>
      <rPr>
        <sz val="10"/>
        <rFont val="Times New Roman"/>
        <family val="1"/>
      </rPr>
      <t>7</t>
    </r>
    <r>
      <rPr>
        <sz val="10"/>
        <rFont val="宋体"/>
        <family val="3"/>
        <charset val="134"/>
      </rPr>
      <t>号花埕</t>
    </r>
  </si>
  <si>
    <t>商海大厦西附巷</t>
  </si>
  <si>
    <t>金湖街至长江路</t>
  </si>
  <si>
    <t>商海大厦东附巷</t>
  </si>
  <si>
    <t>春湖园空埕</t>
  </si>
  <si>
    <r>
      <rPr>
        <sz val="10"/>
        <rFont val="宋体"/>
        <family val="3"/>
        <charset val="134"/>
      </rPr>
      <t>南湖街</t>
    </r>
    <r>
      <rPr>
        <sz val="10"/>
        <rFont val="Times New Roman"/>
        <family val="1"/>
      </rPr>
      <t>18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19</t>
    </r>
    <r>
      <rPr>
        <sz val="10"/>
        <rFont val="宋体"/>
        <family val="3"/>
        <charset val="134"/>
      </rPr>
      <t>号巷</t>
    </r>
  </si>
  <si>
    <t>南至北巷</t>
  </si>
  <si>
    <r>
      <rPr>
        <sz val="10"/>
        <rFont val="宋体"/>
        <family val="3"/>
        <charset val="134"/>
      </rPr>
      <t>南湖街</t>
    </r>
    <r>
      <rPr>
        <sz val="10"/>
        <rFont val="Times New Roman"/>
        <family val="1"/>
      </rPr>
      <t>24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25</t>
    </r>
    <r>
      <rPr>
        <sz val="10"/>
        <rFont val="宋体"/>
        <family val="3"/>
        <charset val="134"/>
      </rPr>
      <t>号巷</t>
    </r>
  </si>
  <si>
    <r>
      <rPr>
        <sz val="10"/>
        <rFont val="宋体"/>
        <family val="3"/>
        <charset val="134"/>
      </rPr>
      <t>南湖街</t>
    </r>
    <r>
      <rPr>
        <sz val="10"/>
        <rFont val="Times New Roman"/>
        <family val="1"/>
      </rPr>
      <t>30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31</t>
    </r>
    <r>
      <rPr>
        <sz val="10"/>
        <rFont val="宋体"/>
        <family val="3"/>
        <charset val="134"/>
      </rPr>
      <t>号巷</t>
    </r>
  </si>
  <si>
    <r>
      <rPr>
        <sz val="10"/>
        <rFont val="宋体"/>
        <family val="3"/>
        <charset val="134"/>
      </rPr>
      <t>南湖八巷</t>
    </r>
    <r>
      <rPr>
        <sz val="10"/>
        <rFont val="Times New Roman"/>
        <family val="1"/>
      </rPr>
      <t>15</t>
    </r>
    <r>
      <rPr>
        <sz val="10"/>
        <rFont val="宋体"/>
        <family val="3"/>
        <charset val="134"/>
      </rPr>
      <t>号</t>
    </r>
  </si>
  <si>
    <r>
      <rPr>
        <sz val="10"/>
        <rFont val="Times New Roman"/>
        <family val="1"/>
      </rPr>
      <t>15-32</t>
    </r>
    <r>
      <rPr>
        <sz val="10"/>
        <rFont val="宋体"/>
        <family val="3"/>
        <charset val="134"/>
      </rPr>
      <t>号</t>
    </r>
  </si>
  <si>
    <r>
      <rPr>
        <sz val="10"/>
        <rFont val="宋体"/>
        <family val="3"/>
        <charset val="134"/>
      </rPr>
      <t>南湖二巷</t>
    </r>
    <r>
      <rPr>
        <sz val="10"/>
        <rFont val="Times New Roman"/>
        <family val="1"/>
      </rPr>
      <t>15</t>
    </r>
    <r>
      <rPr>
        <sz val="10"/>
        <rFont val="宋体"/>
        <family val="3"/>
        <charset val="134"/>
      </rPr>
      <t>号</t>
    </r>
  </si>
  <si>
    <r>
      <rPr>
        <sz val="10"/>
        <rFont val="宋体"/>
        <family val="3"/>
        <charset val="134"/>
      </rPr>
      <t>南湖三巷</t>
    </r>
    <r>
      <rPr>
        <sz val="10"/>
        <rFont val="Times New Roman"/>
        <family val="1"/>
      </rPr>
      <t>15</t>
    </r>
    <r>
      <rPr>
        <sz val="10"/>
        <rFont val="宋体"/>
        <family val="3"/>
        <charset val="134"/>
      </rPr>
      <t>号</t>
    </r>
  </si>
  <si>
    <r>
      <rPr>
        <sz val="10"/>
        <rFont val="宋体"/>
        <family val="3"/>
        <charset val="134"/>
      </rPr>
      <t>南湖四巷</t>
    </r>
    <r>
      <rPr>
        <sz val="10"/>
        <rFont val="Times New Roman"/>
        <family val="1"/>
      </rPr>
      <t>16</t>
    </r>
    <r>
      <rPr>
        <sz val="10"/>
        <rFont val="宋体"/>
        <family val="3"/>
        <charset val="134"/>
      </rPr>
      <t>号</t>
    </r>
  </si>
  <si>
    <r>
      <rPr>
        <sz val="10"/>
        <rFont val="Times New Roman"/>
        <family val="1"/>
      </rPr>
      <t>16-32</t>
    </r>
    <r>
      <rPr>
        <sz val="10"/>
        <rFont val="宋体"/>
        <family val="3"/>
        <charset val="134"/>
      </rPr>
      <t>号</t>
    </r>
  </si>
  <si>
    <r>
      <rPr>
        <sz val="10"/>
        <rFont val="宋体"/>
        <family val="3"/>
        <charset val="134"/>
      </rPr>
      <t>南湖五巷</t>
    </r>
    <r>
      <rPr>
        <sz val="10"/>
        <rFont val="Times New Roman"/>
        <family val="1"/>
      </rPr>
      <t>16</t>
    </r>
    <r>
      <rPr>
        <sz val="10"/>
        <rFont val="宋体"/>
        <family val="3"/>
        <charset val="134"/>
      </rPr>
      <t>号</t>
    </r>
  </si>
  <si>
    <r>
      <rPr>
        <sz val="10"/>
        <rFont val="Times New Roman"/>
        <family val="1"/>
      </rPr>
      <t>16-31</t>
    </r>
    <r>
      <rPr>
        <sz val="10"/>
        <rFont val="宋体"/>
        <family val="3"/>
        <charset val="134"/>
      </rPr>
      <t>号</t>
    </r>
  </si>
  <si>
    <r>
      <rPr>
        <sz val="10"/>
        <rFont val="Times New Roman"/>
        <family val="1"/>
      </rPr>
      <t>15-30</t>
    </r>
    <r>
      <rPr>
        <sz val="10"/>
        <rFont val="宋体"/>
        <family val="3"/>
        <charset val="134"/>
      </rPr>
      <t>号</t>
    </r>
  </si>
  <si>
    <r>
      <rPr>
        <sz val="10"/>
        <rFont val="Times New Roman"/>
        <family val="1"/>
      </rPr>
      <t>15-20</t>
    </r>
    <r>
      <rPr>
        <sz val="10"/>
        <rFont val="宋体"/>
        <family val="3"/>
        <charset val="134"/>
      </rPr>
      <t>号</t>
    </r>
  </si>
  <si>
    <t>东湖街五巷</t>
  </si>
  <si>
    <r>
      <rPr>
        <sz val="10"/>
        <rFont val="Times New Roman"/>
        <family val="1"/>
      </rPr>
      <t>15-</t>
    </r>
    <r>
      <rPr>
        <sz val="10"/>
        <rFont val="宋体"/>
        <family val="3"/>
        <charset val="134"/>
      </rPr>
      <t>龙湖街</t>
    </r>
    <r>
      <rPr>
        <sz val="10"/>
        <rFont val="Times New Roman"/>
        <family val="1"/>
      </rPr>
      <t>56</t>
    </r>
    <r>
      <rPr>
        <sz val="10"/>
        <rFont val="宋体"/>
        <family val="3"/>
        <charset val="134"/>
      </rPr>
      <t>号</t>
    </r>
  </si>
  <si>
    <t>龙湖村球场</t>
  </si>
  <si>
    <t>祠堂东湖三巷，幼儿园至敬老院（空埕）</t>
  </si>
  <si>
    <t>春湖片与玉湖片南北巷</t>
  </si>
  <si>
    <r>
      <rPr>
        <sz val="10"/>
        <rFont val="Times New Roman"/>
        <family val="1"/>
      </rPr>
      <t>29</t>
    </r>
    <r>
      <rPr>
        <sz val="10"/>
        <rFont val="宋体"/>
        <family val="3"/>
        <charset val="134"/>
      </rPr>
      <t>号与</t>
    </r>
    <r>
      <rPr>
        <sz val="10"/>
        <rFont val="Times New Roman"/>
        <family val="1"/>
      </rPr>
      <t>30</t>
    </r>
    <r>
      <rPr>
        <sz val="10"/>
        <rFont val="宋体"/>
        <family val="3"/>
        <charset val="134"/>
      </rPr>
      <t>号之间南北巷</t>
    </r>
  </si>
  <si>
    <t>东辉至龙湖街</t>
  </si>
  <si>
    <r>
      <rPr>
        <sz val="10"/>
        <rFont val="Times New Roman"/>
        <family val="1"/>
      </rPr>
      <t>24</t>
    </r>
    <r>
      <rPr>
        <sz val="10"/>
        <rFont val="宋体"/>
        <family val="3"/>
        <charset val="134"/>
      </rPr>
      <t>号与</t>
    </r>
    <r>
      <rPr>
        <sz val="10"/>
        <rFont val="Times New Roman"/>
        <family val="1"/>
      </rPr>
      <t>25</t>
    </r>
    <r>
      <rPr>
        <sz val="10"/>
        <rFont val="宋体"/>
        <family val="3"/>
        <charset val="134"/>
      </rPr>
      <t>号之间南北巷</t>
    </r>
  </si>
  <si>
    <t>东湖街至幼儿园</t>
  </si>
  <si>
    <r>
      <rPr>
        <sz val="10"/>
        <rFont val="Times New Roman"/>
        <family val="1"/>
      </rPr>
      <t>18</t>
    </r>
    <r>
      <rPr>
        <sz val="10"/>
        <rFont val="宋体"/>
        <family val="3"/>
        <charset val="134"/>
      </rPr>
      <t>号与</t>
    </r>
    <r>
      <rPr>
        <sz val="10"/>
        <rFont val="Times New Roman"/>
        <family val="1"/>
      </rPr>
      <t>19</t>
    </r>
    <r>
      <rPr>
        <sz val="10"/>
        <rFont val="宋体"/>
        <family val="3"/>
        <charset val="134"/>
      </rPr>
      <t>号之间南北巷</t>
    </r>
  </si>
  <si>
    <t>东湖街至东湖街五巷</t>
  </si>
  <si>
    <r>
      <rPr>
        <sz val="10"/>
        <rFont val="Times New Roman"/>
        <family val="1"/>
      </rPr>
      <t>16</t>
    </r>
    <r>
      <rPr>
        <sz val="10"/>
        <rFont val="宋体"/>
        <family val="3"/>
        <charset val="134"/>
      </rPr>
      <t>号与东湖市场之间南北巷</t>
    </r>
  </si>
  <si>
    <t>东湖街至东湖街三巷</t>
  </si>
  <si>
    <r>
      <rPr>
        <sz val="10"/>
        <rFont val="Times New Roman"/>
        <family val="1"/>
      </rPr>
      <t>14</t>
    </r>
    <r>
      <rPr>
        <sz val="10"/>
        <rFont val="宋体"/>
        <family val="3"/>
        <charset val="134"/>
      </rPr>
      <t>号与</t>
    </r>
    <r>
      <rPr>
        <sz val="10"/>
        <rFont val="Times New Roman"/>
        <family val="1"/>
      </rPr>
      <t>15</t>
    </r>
    <r>
      <rPr>
        <sz val="10"/>
        <rFont val="宋体"/>
        <family val="3"/>
        <charset val="134"/>
      </rPr>
      <t>号之间南北巷</t>
    </r>
  </si>
  <si>
    <t>东湖街三巷至东湖街五巷</t>
  </si>
  <si>
    <r>
      <rPr>
        <sz val="10"/>
        <rFont val="宋体"/>
        <family val="3"/>
        <charset val="134"/>
      </rPr>
      <t>龙湖街</t>
    </r>
    <r>
      <rPr>
        <sz val="10"/>
        <rFont val="Times New Roman"/>
        <family val="1"/>
      </rPr>
      <t>36</t>
    </r>
    <r>
      <rPr>
        <sz val="10"/>
        <rFont val="宋体"/>
        <family val="3"/>
        <charset val="134"/>
      </rPr>
      <t>号与</t>
    </r>
    <r>
      <rPr>
        <sz val="10"/>
        <rFont val="Times New Roman"/>
        <family val="1"/>
      </rPr>
      <t>38</t>
    </r>
    <r>
      <rPr>
        <sz val="10"/>
        <rFont val="宋体"/>
        <family val="3"/>
        <charset val="134"/>
      </rPr>
      <t>号之间南北巷</t>
    </r>
  </si>
  <si>
    <t>龙湖街至东湖街五巷</t>
  </si>
  <si>
    <r>
      <rPr>
        <sz val="10"/>
        <rFont val="宋体"/>
        <family val="3"/>
        <charset val="134"/>
      </rPr>
      <t>龙湖街</t>
    </r>
    <r>
      <rPr>
        <sz val="10"/>
        <rFont val="Times New Roman"/>
        <family val="1"/>
      </rPr>
      <t>38</t>
    </r>
    <r>
      <rPr>
        <sz val="10"/>
        <rFont val="宋体"/>
        <family val="3"/>
        <charset val="134"/>
      </rPr>
      <t>号与</t>
    </r>
    <r>
      <rPr>
        <sz val="10"/>
        <rFont val="Times New Roman"/>
        <family val="1"/>
      </rPr>
      <t>40</t>
    </r>
    <r>
      <rPr>
        <sz val="10"/>
        <rFont val="宋体"/>
        <family val="3"/>
        <charset val="134"/>
      </rPr>
      <t>号之间南北巷</t>
    </r>
  </si>
  <si>
    <r>
      <rPr>
        <sz val="10"/>
        <rFont val="宋体"/>
        <family val="3"/>
        <charset val="134"/>
      </rPr>
      <t>龙湖街</t>
    </r>
    <r>
      <rPr>
        <sz val="10"/>
        <rFont val="Times New Roman"/>
        <family val="1"/>
      </rPr>
      <t>40</t>
    </r>
    <r>
      <rPr>
        <sz val="10"/>
        <rFont val="宋体"/>
        <family val="3"/>
        <charset val="134"/>
      </rPr>
      <t>号与</t>
    </r>
    <r>
      <rPr>
        <sz val="10"/>
        <rFont val="Times New Roman"/>
        <family val="1"/>
      </rPr>
      <t>42</t>
    </r>
    <r>
      <rPr>
        <sz val="10"/>
        <rFont val="宋体"/>
        <family val="3"/>
        <charset val="134"/>
      </rPr>
      <t>号之间南北巷</t>
    </r>
  </si>
  <si>
    <r>
      <rPr>
        <sz val="10"/>
        <rFont val="宋体"/>
        <family val="3"/>
        <charset val="134"/>
      </rPr>
      <t>龙湖街</t>
    </r>
    <r>
      <rPr>
        <sz val="10"/>
        <rFont val="Times New Roman"/>
        <family val="1"/>
      </rPr>
      <t>42</t>
    </r>
    <r>
      <rPr>
        <sz val="10"/>
        <rFont val="宋体"/>
        <family val="3"/>
        <charset val="134"/>
      </rPr>
      <t>号与</t>
    </r>
    <r>
      <rPr>
        <sz val="10"/>
        <rFont val="Times New Roman"/>
        <family val="1"/>
      </rPr>
      <t>44</t>
    </r>
    <r>
      <rPr>
        <sz val="10"/>
        <rFont val="宋体"/>
        <family val="3"/>
        <charset val="134"/>
      </rPr>
      <t>号之间南北巷</t>
    </r>
  </si>
  <si>
    <r>
      <rPr>
        <sz val="10"/>
        <rFont val="宋体"/>
        <family val="3"/>
        <charset val="134"/>
      </rPr>
      <t>龙湖街</t>
    </r>
    <r>
      <rPr>
        <sz val="10"/>
        <rFont val="Times New Roman"/>
        <family val="1"/>
      </rPr>
      <t>46</t>
    </r>
    <r>
      <rPr>
        <sz val="10"/>
        <rFont val="宋体"/>
        <family val="3"/>
        <charset val="134"/>
      </rPr>
      <t>号与</t>
    </r>
    <r>
      <rPr>
        <sz val="10"/>
        <rFont val="Times New Roman"/>
        <family val="1"/>
      </rPr>
      <t>48</t>
    </r>
    <r>
      <rPr>
        <sz val="10"/>
        <rFont val="宋体"/>
        <family val="3"/>
        <charset val="134"/>
      </rPr>
      <t>号之间南北巷</t>
    </r>
  </si>
  <si>
    <r>
      <rPr>
        <sz val="10"/>
        <rFont val="宋体"/>
        <family val="3"/>
        <charset val="134"/>
      </rPr>
      <t>龙湖街</t>
    </r>
    <r>
      <rPr>
        <sz val="10"/>
        <rFont val="Times New Roman"/>
        <family val="1"/>
      </rPr>
      <t>54</t>
    </r>
    <r>
      <rPr>
        <sz val="10"/>
        <rFont val="宋体"/>
        <family val="3"/>
        <charset val="134"/>
      </rPr>
      <t>号与</t>
    </r>
    <r>
      <rPr>
        <sz val="10"/>
        <rFont val="Times New Roman"/>
        <family val="1"/>
      </rPr>
      <t>56</t>
    </r>
    <r>
      <rPr>
        <sz val="10"/>
        <rFont val="宋体"/>
        <family val="3"/>
        <charset val="134"/>
      </rPr>
      <t>号之间南北巷</t>
    </r>
  </si>
  <si>
    <t>玉湖片区</t>
  </si>
  <si>
    <r>
      <rPr>
        <sz val="10"/>
        <rFont val="宋体"/>
        <family val="3"/>
        <charset val="134"/>
      </rPr>
      <t>南湖街</t>
    </r>
    <r>
      <rPr>
        <sz val="10"/>
        <rFont val="Times New Roman"/>
        <family val="1"/>
      </rPr>
      <t>15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16</t>
    </r>
    <r>
      <rPr>
        <sz val="10"/>
        <rFont val="宋体"/>
        <family val="3"/>
        <charset val="134"/>
      </rPr>
      <t>号巷</t>
    </r>
  </si>
  <si>
    <r>
      <rPr>
        <sz val="10"/>
        <rFont val="宋体"/>
        <family val="3"/>
        <charset val="134"/>
      </rPr>
      <t>南湖街</t>
    </r>
    <r>
      <rPr>
        <sz val="10"/>
        <rFont val="Times New Roman"/>
        <family val="1"/>
      </rPr>
      <t>16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17</t>
    </r>
    <r>
      <rPr>
        <sz val="10"/>
        <rFont val="宋体"/>
        <family val="3"/>
        <charset val="134"/>
      </rPr>
      <t>号巷</t>
    </r>
  </si>
  <si>
    <r>
      <rPr>
        <sz val="10"/>
        <rFont val="宋体"/>
        <family val="3"/>
        <charset val="134"/>
      </rPr>
      <t>南湖街</t>
    </r>
    <r>
      <rPr>
        <sz val="10"/>
        <rFont val="Times New Roman"/>
        <family val="1"/>
      </rPr>
      <t>17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18</t>
    </r>
    <r>
      <rPr>
        <sz val="10"/>
        <rFont val="宋体"/>
        <family val="3"/>
        <charset val="134"/>
      </rPr>
      <t>号巷</t>
    </r>
  </si>
  <si>
    <r>
      <rPr>
        <sz val="10"/>
        <rFont val="宋体"/>
        <family val="3"/>
        <charset val="134"/>
      </rPr>
      <t>南湖街</t>
    </r>
    <r>
      <rPr>
        <sz val="10"/>
        <rFont val="Times New Roman"/>
        <family val="1"/>
      </rPr>
      <t>19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20</t>
    </r>
    <r>
      <rPr>
        <sz val="10"/>
        <rFont val="宋体"/>
        <family val="3"/>
        <charset val="134"/>
      </rPr>
      <t>号巷</t>
    </r>
  </si>
  <si>
    <r>
      <rPr>
        <sz val="10"/>
        <rFont val="宋体"/>
        <family val="3"/>
        <charset val="134"/>
      </rPr>
      <t>南湖街</t>
    </r>
    <r>
      <rPr>
        <sz val="10"/>
        <rFont val="Times New Roman"/>
        <family val="1"/>
      </rPr>
      <t>20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21</t>
    </r>
    <r>
      <rPr>
        <sz val="10"/>
        <rFont val="宋体"/>
        <family val="3"/>
        <charset val="134"/>
      </rPr>
      <t>号巷</t>
    </r>
  </si>
  <si>
    <r>
      <rPr>
        <sz val="10"/>
        <rFont val="宋体"/>
        <family val="3"/>
        <charset val="134"/>
      </rPr>
      <t>南湖街</t>
    </r>
    <r>
      <rPr>
        <sz val="10"/>
        <rFont val="Times New Roman"/>
        <family val="1"/>
      </rPr>
      <t>21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22</t>
    </r>
    <r>
      <rPr>
        <sz val="10"/>
        <rFont val="宋体"/>
        <family val="3"/>
        <charset val="134"/>
      </rPr>
      <t>号巷</t>
    </r>
  </si>
  <si>
    <r>
      <rPr>
        <sz val="10"/>
        <rFont val="宋体"/>
        <family val="3"/>
        <charset val="134"/>
      </rPr>
      <t>南湖街</t>
    </r>
    <r>
      <rPr>
        <sz val="10"/>
        <rFont val="Times New Roman"/>
        <family val="1"/>
      </rPr>
      <t>22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23</t>
    </r>
    <r>
      <rPr>
        <sz val="10"/>
        <rFont val="宋体"/>
        <family val="3"/>
        <charset val="134"/>
      </rPr>
      <t>号巷</t>
    </r>
  </si>
  <si>
    <r>
      <rPr>
        <sz val="10"/>
        <rFont val="宋体"/>
        <family val="3"/>
        <charset val="134"/>
      </rPr>
      <t>南湖街</t>
    </r>
    <r>
      <rPr>
        <sz val="10"/>
        <rFont val="Times New Roman"/>
        <family val="1"/>
      </rPr>
      <t>23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24</t>
    </r>
    <r>
      <rPr>
        <sz val="10"/>
        <rFont val="宋体"/>
        <family val="3"/>
        <charset val="134"/>
      </rPr>
      <t>号巷</t>
    </r>
  </si>
  <si>
    <r>
      <rPr>
        <sz val="10"/>
        <rFont val="宋体"/>
        <family val="3"/>
        <charset val="134"/>
      </rPr>
      <t>南湖街</t>
    </r>
    <r>
      <rPr>
        <sz val="10"/>
        <rFont val="Times New Roman"/>
        <family val="1"/>
      </rPr>
      <t>25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26</t>
    </r>
    <r>
      <rPr>
        <sz val="10"/>
        <rFont val="宋体"/>
        <family val="3"/>
        <charset val="134"/>
      </rPr>
      <t>号巷</t>
    </r>
  </si>
  <si>
    <r>
      <rPr>
        <sz val="10"/>
        <rFont val="宋体"/>
        <family val="3"/>
        <charset val="134"/>
      </rPr>
      <t>南湖街</t>
    </r>
    <r>
      <rPr>
        <sz val="10"/>
        <rFont val="Times New Roman"/>
        <family val="1"/>
      </rPr>
      <t>26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27</t>
    </r>
    <r>
      <rPr>
        <sz val="10"/>
        <rFont val="宋体"/>
        <family val="3"/>
        <charset val="134"/>
      </rPr>
      <t>号巷</t>
    </r>
  </si>
  <si>
    <r>
      <rPr>
        <sz val="10"/>
        <rFont val="宋体"/>
        <family val="3"/>
        <charset val="134"/>
      </rPr>
      <t>南湖街</t>
    </r>
    <r>
      <rPr>
        <sz val="10"/>
        <rFont val="Times New Roman"/>
        <family val="1"/>
      </rPr>
      <t>27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28</t>
    </r>
    <r>
      <rPr>
        <sz val="10"/>
        <rFont val="宋体"/>
        <family val="3"/>
        <charset val="134"/>
      </rPr>
      <t>号巷</t>
    </r>
  </si>
  <si>
    <r>
      <rPr>
        <sz val="10"/>
        <rFont val="宋体"/>
        <family val="3"/>
        <charset val="134"/>
      </rPr>
      <t>南湖街</t>
    </r>
    <r>
      <rPr>
        <sz val="10"/>
        <rFont val="Times New Roman"/>
        <family val="1"/>
      </rPr>
      <t>28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29</t>
    </r>
    <r>
      <rPr>
        <sz val="10"/>
        <rFont val="宋体"/>
        <family val="3"/>
        <charset val="134"/>
      </rPr>
      <t>号巷</t>
    </r>
  </si>
  <si>
    <r>
      <rPr>
        <sz val="10"/>
        <rFont val="宋体"/>
        <family val="3"/>
        <charset val="134"/>
      </rPr>
      <t>南湖街</t>
    </r>
    <r>
      <rPr>
        <sz val="10"/>
        <rFont val="Times New Roman"/>
        <family val="1"/>
      </rPr>
      <t>29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30</t>
    </r>
    <r>
      <rPr>
        <sz val="10"/>
        <rFont val="宋体"/>
        <family val="3"/>
        <charset val="134"/>
      </rPr>
      <t>号巷</t>
    </r>
  </si>
  <si>
    <r>
      <rPr>
        <sz val="10"/>
        <rFont val="宋体"/>
        <family val="3"/>
        <charset val="134"/>
      </rPr>
      <t>南湖街</t>
    </r>
    <r>
      <rPr>
        <sz val="10"/>
        <rFont val="Times New Roman"/>
        <family val="1"/>
      </rPr>
      <t>31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32</t>
    </r>
    <r>
      <rPr>
        <sz val="10"/>
        <rFont val="宋体"/>
        <family val="3"/>
        <charset val="134"/>
      </rPr>
      <t>号巷</t>
    </r>
  </si>
  <si>
    <r>
      <rPr>
        <sz val="10"/>
        <rFont val="宋体"/>
        <family val="3"/>
        <charset val="134"/>
      </rPr>
      <t>南湖街</t>
    </r>
    <r>
      <rPr>
        <sz val="10"/>
        <rFont val="Times New Roman"/>
        <family val="1"/>
      </rPr>
      <t>32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33</t>
    </r>
    <r>
      <rPr>
        <sz val="10"/>
        <rFont val="宋体"/>
        <family val="3"/>
        <charset val="134"/>
      </rPr>
      <t>号巷</t>
    </r>
  </si>
  <si>
    <r>
      <rPr>
        <sz val="10"/>
        <rFont val="宋体"/>
        <family val="3"/>
        <charset val="134"/>
      </rPr>
      <t>东湖街一巷</t>
    </r>
    <r>
      <rPr>
        <sz val="10"/>
        <rFont val="Times New Roman"/>
        <family val="1"/>
      </rPr>
      <t>31</t>
    </r>
    <r>
      <rPr>
        <sz val="10"/>
        <rFont val="宋体"/>
        <family val="3"/>
        <charset val="134"/>
      </rPr>
      <t>号</t>
    </r>
    <r>
      <rPr>
        <sz val="10"/>
        <rFont val="Times New Roman"/>
        <family val="1"/>
      </rPr>
      <t>32</t>
    </r>
    <r>
      <rPr>
        <sz val="10"/>
        <rFont val="宋体"/>
        <family val="3"/>
        <charset val="134"/>
      </rPr>
      <t>号之间附巷</t>
    </r>
  </si>
  <si>
    <r>
      <rPr>
        <sz val="10"/>
        <rFont val="宋体"/>
        <family val="3"/>
        <charset val="134"/>
      </rPr>
      <t>东湖街至三巷</t>
    </r>
    <r>
      <rPr>
        <sz val="10"/>
        <rFont val="Times New Roman"/>
        <family val="1"/>
      </rPr>
      <t>32</t>
    </r>
    <r>
      <rPr>
        <sz val="10"/>
        <rFont val="宋体"/>
        <family val="3"/>
        <charset val="134"/>
      </rPr>
      <t>号</t>
    </r>
  </si>
  <si>
    <r>
      <rPr>
        <sz val="10"/>
        <rFont val="宋体"/>
        <family val="3"/>
        <charset val="134"/>
      </rPr>
      <t>东湖街一巷、二巷</t>
    </r>
    <r>
      <rPr>
        <sz val="10"/>
        <rFont val="Times New Roman"/>
        <family val="1"/>
      </rPr>
      <t>29</t>
    </r>
    <r>
      <rPr>
        <sz val="10"/>
        <rFont val="宋体"/>
        <family val="3"/>
        <charset val="134"/>
      </rPr>
      <t>号与</t>
    </r>
    <r>
      <rPr>
        <sz val="10"/>
        <rFont val="Times New Roman"/>
        <family val="1"/>
      </rPr>
      <t>30</t>
    </r>
    <r>
      <rPr>
        <sz val="10"/>
        <rFont val="宋体"/>
        <family val="3"/>
        <charset val="134"/>
      </rPr>
      <t>号之间南北巷</t>
    </r>
  </si>
  <si>
    <t>东湖街至敬老院</t>
  </si>
  <si>
    <r>
      <rPr>
        <sz val="10"/>
        <rFont val="Times New Roman"/>
        <family val="1"/>
      </rPr>
      <t>28</t>
    </r>
    <r>
      <rPr>
        <sz val="10"/>
        <rFont val="宋体"/>
        <family val="3"/>
        <charset val="134"/>
      </rPr>
      <t>号与</t>
    </r>
    <r>
      <rPr>
        <sz val="10"/>
        <rFont val="Times New Roman"/>
        <family val="1"/>
      </rPr>
      <t>29</t>
    </r>
    <r>
      <rPr>
        <sz val="10"/>
        <rFont val="宋体"/>
        <family val="3"/>
        <charset val="134"/>
      </rPr>
      <t>号之间南北巷</t>
    </r>
  </si>
  <si>
    <t>东湖街至龙湖村球场</t>
  </si>
  <si>
    <r>
      <rPr>
        <sz val="10"/>
        <rFont val="Times New Roman"/>
        <family val="1"/>
      </rPr>
      <t>27</t>
    </r>
    <r>
      <rPr>
        <sz val="10"/>
        <rFont val="宋体"/>
        <family val="3"/>
        <charset val="134"/>
      </rPr>
      <t>号与</t>
    </r>
    <r>
      <rPr>
        <sz val="10"/>
        <rFont val="Times New Roman"/>
        <family val="1"/>
      </rPr>
      <t>28</t>
    </r>
    <r>
      <rPr>
        <sz val="10"/>
        <rFont val="宋体"/>
        <family val="3"/>
        <charset val="134"/>
      </rPr>
      <t>号之间南北巷</t>
    </r>
  </si>
  <si>
    <r>
      <rPr>
        <sz val="10"/>
        <rFont val="Times New Roman"/>
        <family val="1"/>
      </rPr>
      <t>26</t>
    </r>
    <r>
      <rPr>
        <sz val="10"/>
        <rFont val="宋体"/>
        <family val="3"/>
        <charset val="134"/>
      </rPr>
      <t>号与</t>
    </r>
    <r>
      <rPr>
        <sz val="10"/>
        <rFont val="Times New Roman"/>
        <family val="1"/>
      </rPr>
      <t>27</t>
    </r>
    <r>
      <rPr>
        <sz val="10"/>
        <rFont val="宋体"/>
        <family val="3"/>
        <charset val="134"/>
      </rPr>
      <t>号之间南北巷</t>
    </r>
  </si>
  <si>
    <r>
      <rPr>
        <sz val="10"/>
        <rFont val="Times New Roman"/>
        <family val="1"/>
      </rPr>
      <t>25</t>
    </r>
    <r>
      <rPr>
        <sz val="10"/>
        <rFont val="宋体"/>
        <family val="3"/>
        <charset val="134"/>
      </rPr>
      <t>号与</t>
    </r>
    <r>
      <rPr>
        <sz val="10"/>
        <rFont val="Times New Roman"/>
        <family val="1"/>
      </rPr>
      <t>26</t>
    </r>
    <r>
      <rPr>
        <sz val="10"/>
        <rFont val="宋体"/>
        <family val="3"/>
        <charset val="134"/>
      </rPr>
      <t>号之间南北巷</t>
    </r>
  </si>
  <si>
    <r>
      <rPr>
        <sz val="10"/>
        <rFont val="Times New Roman"/>
        <family val="1"/>
      </rPr>
      <t>23</t>
    </r>
    <r>
      <rPr>
        <sz val="10"/>
        <rFont val="宋体"/>
        <family val="3"/>
        <charset val="134"/>
      </rPr>
      <t>号与</t>
    </r>
    <r>
      <rPr>
        <sz val="10"/>
        <rFont val="Times New Roman"/>
        <family val="1"/>
      </rPr>
      <t>24</t>
    </r>
    <r>
      <rPr>
        <sz val="10"/>
        <rFont val="宋体"/>
        <family val="3"/>
        <charset val="134"/>
      </rPr>
      <t>号之间南北巷</t>
    </r>
  </si>
  <si>
    <r>
      <rPr>
        <sz val="10"/>
        <rFont val="Times New Roman"/>
        <family val="1"/>
      </rPr>
      <t>22</t>
    </r>
    <r>
      <rPr>
        <sz val="10"/>
        <rFont val="宋体"/>
        <family val="3"/>
        <charset val="134"/>
      </rPr>
      <t>号与</t>
    </r>
    <r>
      <rPr>
        <sz val="10"/>
        <rFont val="Times New Roman"/>
        <family val="1"/>
      </rPr>
      <t>23</t>
    </r>
    <r>
      <rPr>
        <sz val="10"/>
        <rFont val="宋体"/>
        <family val="3"/>
        <charset val="134"/>
      </rPr>
      <t>号之间南北巷</t>
    </r>
  </si>
  <si>
    <r>
      <rPr>
        <sz val="10"/>
        <rFont val="Times New Roman"/>
        <family val="1"/>
      </rPr>
      <t>21</t>
    </r>
    <r>
      <rPr>
        <sz val="10"/>
        <rFont val="宋体"/>
        <family val="3"/>
        <charset val="134"/>
      </rPr>
      <t>号与</t>
    </r>
    <r>
      <rPr>
        <sz val="10"/>
        <rFont val="Times New Roman"/>
        <family val="1"/>
      </rPr>
      <t>22</t>
    </r>
    <r>
      <rPr>
        <sz val="10"/>
        <rFont val="宋体"/>
        <family val="3"/>
        <charset val="134"/>
      </rPr>
      <t>号之间南北巷</t>
    </r>
  </si>
  <si>
    <r>
      <rPr>
        <sz val="10"/>
        <rFont val="Times New Roman"/>
        <family val="1"/>
      </rPr>
      <t>20</t>
    </r>
    <r>
      <rPr>
        <sz val="10"/>
        <rFont val="宋体"/>
        <family val="3"/>
        <charset val="134"/>
      </rPr>
      <t>号与</t>
    </r>
    <r>
      <rPr>
        <sz val="10"/>
        <rFont val="Times New Roman"/>
        <family val="1"/>
      </rPr>
      <t>21</t>
    </r>
    <r>
      <rPr>
        <sz val="10"/>
        <rFont val="宋体"/>
        <family val="3"/>
        <charset val="134"/>
      </rPr>
      <t>号之间南北巷</t>
    </r>
  </si>
  <si>
    <r>
      <rPr>
        <sz val="10"/>
        <rFont val="Times New Roman"/>
        <family val="1"/>
      </rPr>
      <t>19</t>
    </r>
    <r>
      <rPr>
        <sz val="10"/>
        <rFont val="宋体"/>
        <family val="3"/>
        <charset val="134"/>
      </rPr>
      <t>号与</t>
    </r>
    <r>
      <rPr>
        <sz val="10"/>
        <rFont val="Times New Roman"/>
        <family val="1"/>
      </rPr>
      <t>20</t>
    </r>
    <r>
      <rPr>
        <sz val="10"/>
        <rFont val="宋体"/>
        <family val="3"/>
        <charset val="134"/>
      </rPr>
      <t>号之间南北巷</t>
    </r>
  </si>
  <si>
    <r>
      <rPr>
        <sz val="10"/>
        <rFont val="Times New Roman"/>
        <family val="1"/>
      </rPr>
      <t>17</t>
    </r>
    <r>
      <rPr>
        <sz val="10"/>
        <rFont val="宋体"/>
        <family val="3"/>
        <charset val="134"/>
      </rPr>
      <t>号与</t>
    </r>
    <r>
      <rPr>
        <sz val="10"/>
        <rFont val="Times New Roman"/>
        <family val="1"/>
      </rPr>
      <t>18</t>
    </r>
    <r>
      <rPr>
        <sz val="10"/>
        <rFont val="宋体"/>
        <family val="3"/>
        <charset val="134"/>
      </rPr>
      <t>号之间南北巷</t>
    </r>
  </si>
  <si>
    <r>
      <rPr>
        <sz val="10"/>
        <rFont val="Times New Roman"/>
        <family val="1"/>
      </rPr>
      <t>16</t>
    </r>
    <r>
      <rPr>
        <sz val="10"/>
        <rFont val="宋体"/>
        <family val="3"/>
        <charset val="134"/>
      </rPr>
      <t>号与</t>
    </r>
    <r>
      <rPr>
        <sz val="10"/>
        <rFont val="Times New Roman"/>
        <family val="1"/>
      </rPr>
      <t>17</t>
    </r>
    <r>
      <rPr>
        <sz val="10"/>
        <rFont val="宋体"/>
        <family val="3"/>
        <charset val="134"/>
      </rPr>
      <t>号之间南北巷</t>
    </r>
  </si>
  <si>
    <r>
      <rPr>
        <sz val="10"/>
        <rFont val="Times New Roman"/>
        <family val="1"/>
      </rPr>
      <t>15</t>
    </r>
    <r>
      <rPr>
        <sz val="10"/>
        <rFont val="宋体"/>
        <family val="3"/>
        <charset val="134"/>
      </rPr>
      <t>号与</t>
    </r>
    <r>
      <rPr>
        <sz val="10"/>
        <rFont val="Times New Roman"/>
        <family val="1"/>
      </rPr>
      <t>16</t>
    </r>
    <r>
      <rPr>
        <sz val="10"/>
        <rFont val="宋体"/>
        <family val="3"/>
        <charset val="134"/>
      </rPr>
      <t>号之间南北巷</t>
    </r>
  </si>
  <si>
    <r>
      <rPr>
        <sz val="10"/>
        <rFont val="Times New Roman"/>
        <family val="1"/>
      </rPr>
      <t>20</t>
    </r>
    <r>
      <rPr>
        <sz val="10"/>
        <rFont val="宋体"/>
        <family val="3"/>
        <charset val="134"/>
      </rPr>
      <t>号至</t>
    </r>
    <r>
      <rPr>
        <sz val="10"/>
        <rFont val="Times New Roman"/>
        <family val="1"/>
      </rPr>
      <t>21</t>
    </r>
    <r>
      <rPr>
        <sz val="10"/>
        <rFont val="宋体"/>
        <family val="3"/>
        <charset val="134"/>
      </rPr>
      <t>号之间南北巷</t>
    </r>
  </si>
  <si>
    <t>碧湖街</t>
  </si>
  <si>
    <r>
      <rPr>
        <sz val="10"/>
        <rFont val="宋体"/>
        <family val="3"/>
        <charset val="134"/>
      </rPr>
      <t>天山路</t>
    </r>
    <r>
      <rPr>
        <sz val="10"/>
        <rFont val="Times New Roman"/>
        <family val="1"/>
      </rPr>
      <t>—</t>
    </r>
    <r>
      <rPr>
        <sz val="10"/>
        <rFont val="宋体"/>
        <family val="3"/>
        <charset val="134"/>
      </rPr>
      <t>华山路</t>
    </r>
  </si>
  <si>
    <t>碧湖</t>
  </si>
  <si>
    <r>
      <rPr>
        <sz val="10"/>
        <rFont val="宋体"/>
        <family val="3"/>
        <charset val="134"/>
      </rPr>
      <t>东湖</t>
    </r>
    <r>
      <rPr>
        <sz val="10"/>
        <rFont val="Times New Roman"/>
        <family val="1"/>
      </rPr>
      <t>24</t>
    </r>
    <r>
      <rPr>
        <sz val="10"/>
        <rFont val="宋体"/>
        <family val="3"/>
        <charset val="134"/>
      </rPr>
      <t>号、四巷</t>
    </r>
    <r>
      <rPr>
        <sz val="10"/>
        <rFont val="Times New Roman"/>
        <family val="1"/>
      </rPr>
      <t>12</t>
    </r>
    <r>
      <rPr>
        <sz val="10"/>
        <rFont val="宋体"/>
        <family val="3"/>
        <charset val="134"/>
      </rPr>
      <t>号与市场</t>
    </r>
  </si>
  <si>
    <r>
      <rPr>
        <sz val="10"/>
        <rFont val="宋体"/>
        <family val="3"/>
        <charset val="134"/>
      </rPr>
      <t>东湖街</t>
    </r>
    <r>
      <rPr>
        <sz val="10"/>
        <rFont val="Times New Roman"/>
        <family val="1"/>
      </rPr>
      <t>24</t>
    </r>
    <r>
      <rPr>
        <sz val="10"/>
        <rFont val="宋体"/>
        <family val="3"/>
        <charset val="134"/>
      </rPr>
      <t>号、四巷</t>
    </r>
    <r>
      <rPr>
        <sz val="10"/>
        <rFont val="Times New Roman"/>
        <family val="1"/>
      </rPr>
      <t>12</t>
    </r>
    <r>
      <rPr>
        <sz val="10"/>
        <rFont val="宋体"/>
        <family val="3"/>
        <charset val="134"/>
      </rPr>
      <t>号</t>
    </r>
  </si>
  <si>
    <r>
      <rPr>
        <sz val="10"/>
        <rFont val="宋体"/>
        <family val="3"/>
        <charset val="134"/>
      </rPr>
      <t>三巷</t>
    </r>
    <r>
      <rPr>
        <sz val="10"/>
        <rFont val="Times New Roman"/>
        <family val="1"/>
      </rPr>
      <t>13</t>
    </r>
    <r>
      <rPr>
        <sz val="10"/>
        <rFont val="宋体"/>
        <family val="3"/>
        <charset val="134"/>
      </rPr>
      <t>号至</t>
    </r>
    <r>
      <rPr>
        <sz val="10"/>
        <rFont val="Times New Roman"/>
        <family val="1"/>
      </rPr>
      <t>14</t>
    </r>
    <r>
      <rPr>
        <sz val="10"/>
        <rFont val="宋体"/>
        <family val="3"/>
        <charset val="134"/>
      </rPr>
      <t>号与市场</t>
    </r>
  </si>
  <si>
    <r>
      <rPr>
        <sz val="10"/>
        <rFont val="宋体"/>
        <family val="3"/>
        <charset val="134"/>
      </rPr>
      <t>三巷</t>
    </r>
    <r>
      <rPr>
        <sz val="10"/>
        <rFont val="Times New Roman"/>
        <family val="1"/>
      </rPr>
      <t>13-14</t>
    </r>
    <r>
      <rPr>
        <sz val="10"/>
        <rFont val="宋体"/>
        <family val="3"/>
        <charset val="134"/>
      </rPr>
      <t>号</t>
    </r>
  </si>
  <si>
    <t>南湖至东湖市场</t>
  </si>
  <si>
    <r>
      <rPr>
        <sz val="10"/>
        <rFont val="宋体"/>
        <family val="3"/>
        <charset val="134"/>
      </rPr>
      <t>南湖</t>
    </r>
    <r>
      <rPr>
        <sz val="10"/>
        <rFont val="Times New Roman"/>
        <family val="1"/>
      </rPr>
      <t>14</t>
    </r>
    <r>
      <rPr>
        <sz val="10"/>
        <rFont val="宋体"/>
        <family val="3"/>
        <charset val="134"/>
      </rPr>
      <t>号至东湖三巷</t>
    </r>
    <r>
      <rPr>
        <sz val="10"/>
        <rFont val="Times New Roman"/>
        <family val="1"/>
      </rPr>
      <t>14</t>
    </r>
    <r>
      <rPr>
        <sz val="10"/>
        <rFont val="宋体"/>
        <family val="3"/>
        <charset val="134"/>
      </rPr>
      <t>号</t>
    </r>
  </si>
  <si>
    <t>南湖一巷</t>
  </si>
  <si>
    <r>
      <rPr>
        <sz val="10"/>
        <rFont val="Times New Roman"/>
        <family val="1"/>
      </rPr>
      <t>1-14</t>
    </r>
    <r>
      <rPr>
        <sz val="10"/>
        <rFont val="宋体"/>
        <family val="3"/>
        <charset val="134"/>
      </rPr>
      <t>号</t>
    </r>
  </si>
  <si>
    <t>南湖二巷</t>
  </si>
  <si>
    <r>
      <rPr>
        <sz val="10"/>
        <rFont val="宋体"/>
        <family val="3"/>
        <charset val="134"/>
      </rPr>
      <t>东湖街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号至</t>
    </r>
    <r>
      <rPr>
        <sz val="10"/>
        <rFont val="Times New Roman"/>
        <family val="1"/>
      </rPr>
      <t>24</t>
    </r>
    <r>
      <rPr>
        <sz val="10"/>
        <rFont val="宋体"/>
        <family val="3"/>
        <charset val="134"/>
      </rPr>
      <t>号</t>
    </r>
  </si>
  <si>
    <r>
      <rPr>
        <sz val="10"/>
        <rFont val="宋体"/>
        <family val="3"/>
        <charset val="134"/>
      </rPr>
      <t>南至北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巷</t>
    </r>
  </si>
  <si>
    <r>
      <rPr>
        <sz val="10"/>
        <rFont val="宋体"/>
        <family val="3"/>
        <charset val="134"/>
      </rPr>
      <t>南湖街</t>
    </r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号至东湖街</t>
    </r>
    <r>
      <rPr>
        <sz val="10"/>
        <rFont val="Times New Roman"/>
        <family val="1"/>
      </rPr>
      <t>12</t>
    </r>
    <r>
      <rPr>
        <sz val="10"/>
        <rFont val="宋体"/>
        <family val="3"/>
        <charset val="134"/>
      </rPr>
      <t>号</t>
    </r>
  </si>
  <si>
    <r>
      <rPr>
        <sz val="10"/>
        <rFont val="宋体"/>
        <family val="3"/>
        <charset val="134"/>
      </rPr>
      <t>南至北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巷</t>
    </r>
  </si>
  <si>
    <r>
      <rPr>
        <sz val="10"/>
        <rFont val="宋体"/>
        <family val="3"/>
        <charset val="134"/>
      </rPr>
      <t>南湖街</t>
    </r>
    <r>
      <rPr>
        <sz val="10"/>
        <rFont val="Times New Roman"/>
        <family val="1"/>
      </rPr>
      <t>10</t>
    </r>
    <r>
      <rPr>
        <sz val="10"/>
        <rFont val="宋体"/>
        <family val="3"/>
        <charset val="134"/>
      </rPr>
      <t>号至东湖街</t>
    </r>
    <r>
      <rPr>
        <sz val="10"/>
        <rFont val="Times New Roman"/>
        <family val="1"/>
      </rPr>
      <t>20</t>
    </r>
    <r>
      <rPr>
        <sz val="10"/>
        <rFont val="宋体"/>
        <family val="3"/>
        <charset val="134"/>
      </rPr>
      <t>号</t>
    </r>
  </si>
  <si>
    <r>
      <rPr>
        <sz val="10"/>
        <rFont val="宋体"/>
        <family val="3"/>
        <charset val="134"/>
      </rPr>
      <t>龙湖新村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栋</t>
    </r>
  </si>
  <si>
    <r>
      <rPr>
        <sz val="10"/>
        <rFont val="宋体"/>
        <family val="3"/>
        <charset val="134"/>
      </rPr>
      <t>龙湖新村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栋内巷</t>
    </r>
  </si>
  <si>
    <r>
      <rPr>
        <sz val="10"/>
        <rFont val="宋体"/>
        <family val="3"/>
        <charset val="134"/>
      </rPr>
      <t>龙湖新村</t>
    </r>
    <r>
      <rPr>
        <sz val="10"/>
        <rFont val="Times New Roman"/>
        <family val="1"/>
      </rPr>
      <t>3.4</t>
    </r>
    <r>
      <rPr>
        <sz val="10"/>
        <rFont val="宋体"/>
        <family val="3"/>
        <charset val="134"/>
      </rPr>
      <t>栋</t>
    </r>
  </si>
  <si>
    <r>
      <rPr>
        <sz val="10"/>
        <rFont val="宋体"/>
        <family val="3"/>
        <charset val="134"/>
      </rPr>
      <t>新村</t>
    </r>
    <r>
      <rPr>
        <sz val="10"/>
        <rFont val="Times New Roman"/>
        <family val="1"/>
      </rPr>
      <t>3</t>
    </r>
    <r>
      <rPr>
        <sz val="10"/>
        <rFont val="宋体"/>
        <family val="3"/>
        <charset val="134"/>
      </rPr>
      <t>至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栋</t>
    </r>
  </si>
  <si>
    <r>
      <rPr>
        <sz val="10"/>
        <rFont val="宋体"/>
        <family val="3"/>
        <charset val="134"/>
      </rPr>
      <t>新村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至</t>
    </r>
    <r>
      <rPr>
        <sz val="10"/>
        <rFont val="Times New Roman"/>
        <family val="1"/>
      </rPr>
      <t>3</t>
    </r>
    <r>
      <rPr>
        <sz val="10"/>
        <rFont val="宋体"/>
        <family val="3"/>
        <charset val="134"/>
      </rPr>
      <t>栋</t>
    </r>
  </si>
  <si>
    <t>居委门口</t>
  </si>
  <si>
    <r>
      <rPr>
        <sz val="10"/>
        <rFont val="宋体"/>
        <family val="3"/>
        <charset val="134"/>
      </rPr>
      <t>碧湖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至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栋</t>
    </r>
  </si>
  <si>
    <r>
      <rPr>
        <sz val="10"/>
        <rFont val="宋体"/>
        <family val="3"/>
        <charset val="134"/>
      </rPr>
      <t>碧湖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栋</t>
    </r>
  </si>
  <si>
    <r>
      <rPr>
        <sz val="10"/>
        <rFont val="宋体"/>
        <family val="3"/>
        <charset val="134"/>
      </rPr>
      <t>碧湖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栋至龙湖北路</t>
    </r>
  </si>
  <si>
    <r>
      <rPr>
        <sz val="10"/>
        <rFont val="宋体"/>
        <family val="3"/>
        <charset val="134"/>
      </rPr>
      <t>碧湖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栋内巷</t>
    </r>
  </si>
  <si>
    <r>
      <rPr>
        <sz val="10"/>
        <rFont val="宋体"/>
        <family val="3"/>
        <charset val="134"/>
      </rPr>
      <t>碧湖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栋</t>
    </r>
  </si>
  <si>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至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栋围墙</t>
    </r>
  </si>
  <si>
    <r>
      <rPr>
        <sz val="10"/>
        <rFont val="宋体"/>
        <family val="3"/>
        <charset val="134"/>
      </rPr>
      <t>东湖街</t>
    </r>
    <r>
      <rPr>
        <sz val="10"/>
        <rFont val="Times New Roman"/>
        <family val="1"/>
      </rPr>
      <t>11</t>
    </r>
    <r>
      <rPr>
        <sz val="10"/>
        <rFont val="宋体"/>
        <family val="3"/>
        <charset val="134"/>
      </rPr>
      <t>号至龙湖街</t>
    </r>
    <r>
      <rPr>
        <sz val="10"/>
        <rFont val="Times New Roman"/>
        <family val="1"/>
      </rPr>
      <t>20</t>
    </r>
    <r>
      <rPr>
        <sz val="10"/>
        <rFont val="宋体"/>
        <family val="3"/>
        <charset val="134"/>
      </rPr>
      <t>号</t>
    </r>
  </si>
  <si>
    <r>
      <rPr>
        <sz val="10"/>
        <rFont val="宋体"/>
        <family val="3"/>
        <charset val="134"/>
      </rPr>
      <t>东湖街</t>
    </r>
    <r>
      <rPr>
        <sz val="10"/>
        <rFont val="Times New Roman"/>
        <family val="1"/>
      </rPr>
      <t>21</t>
    </r>
    <r>
      <rPr>
        <sz val="10"/>
        <rFont val="宋体"/>
        <family val="3"/>
        <charset val="134"/>
      </rPr>
      <t>号至龙湖街</t>
    </r>
    <r>
      <rPr>
        <sz val="10"/>
        <rFont val="Times New Roman"/>
        <family val="1"/>
      </rPr>
      <t>26</t>
    </r>
    <r>
      <rPr>
        <sz val="10"/>
        <rFont val="宋体"/>
        <family val="3"/>
        <charset val="134"/>
      </rPr>
      <t>号</t>
    </r>
  </si>
  <si>
    <r>
      <rPr>
        <sz val="10"/>
        <rFont val="宋体"/>
        <family val="3"/>
        <charset val="134"/>
      </rPr>
      <t>东湖一巷</t>
    </r>
    <r>
      <rPr>
        <sz val="10"/>
        <rFont val="Times New Roman"/>
        <family val="1"/>
      </rPr>
      <t>12</t>
    </r>
    <r>
      <rPr>
        <sz val="10"/>
        <rFont val="宋体"/>
        <family val="3"/>
        <charset val="134"/>
      </rPr>
      <t>号至二巷</t>
    </r>
    <r>
      <rPr>
        <sz val="10"/>
        <rFont val="Times New Roman"/>
        <family val="1"/>
      </rPr>
      <t>12</t>
    </r>
    <r>
      <rPr>
        <sz val="10"/>
        <rFont val="宋体"/>
        <family val="3"/>
        <charset val="134"/>
      </rPr>
      <t>号与市场</t>
    </r>
  </si>
  <si>
    <r>
      <rPr>
        <sz val="10"/>
        <rFont val="宋体"/>
        <family val="3"/>
        <charset val="134"/>
      </rPr>
      <t>东湖一巷</t>
    </r>
    <r>
      <rPr>
        <sz val="10"/>
        <rFont val="Times New Roman"/>
        <family val="1"/>
      </rPr>
      <t>12</t>
    </r>
    <r>
      <rPr>
        <sz val="10"/>
        <rFont val="宋体"/>
        <family val="3"/>
        <charset val="134"/>
      </rPr>
      <t>号至二巷</t>
    </r>
    <r>
      <rPr>
        <sz val="10"/>
        <rFont val="Times New Roman"/>
        <family val="1"/>
      </rPr>
      <t>12</t>
    </r>
    <r>
      <rPr>
        <sz val="10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</si>
  <si>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东湖三巷</t>
    </r>
    <r>
      <rPr>
        <sz val="9"/>
        <rFont val="Times New Roman"/>
        <family val="1"/>
      </rPr>
      <t>13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</rPr>
      <t>-14</t>
    </r>
    <r>
      <rPr>
        <sz val="9"/>
        <rFont val="宋体"/>
        <family val="3"/>
        <charset val="134"/>
      </rPr>
      <t>号与市场</t>
    </r>
  </si>
  <si>
    <r>
      <rPr>
        <sz val="10"/>
        <rFont val="宋体"/>
        <family val="3"/>
        <charset val="134"/>
      </rPr>
      <t>东湖三巷</t>
    </r>
    <r>
      <rPr>
        <sz val="10"/>
        <rFont val="Times New Roman"/>
        <family val="1"/>
      </rPr>
      <t>13-14</t>
    </r>
    <r>
      <rPr>
        <sz val="10"/>
        <rFont val="宋体"/>
        <family val="3"/>
        <charset val="134"/>
      </rPr>
      <t>号</t>
    </r>
  </si>
  <si>
    <t>龙湖街与东湖四巷交界巷</t>
  </si>
  <si>
    <t>东湖一巷</t>
  </si>
  <si>
    <t>东湖三巷</t>
  </si>
  <si>
    <t>东湖四巷</t>
  </si>
  <si>
    <t>玉湖大厦内巷</t>
  </si>
  <si>
    <r>
      <rPr>
        <sz val="10"/>
        <rFont val="宋体"/>
        <family val="3"/>
        <charset val="134"/>
      </rPr>
      <t>华山路至金湖街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号楼</t>
    </r>
  </si>
  <si>
    <r>
      <rPr>
        <sz val="9"/>
        <rFont val="宋体"/>
        <family val="3"/>
        <charset val="134"/>
      </rPr>
      <t>华山路与龙湖街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巷交界巷</t>
    </r>
  </si>
  <si>
    <r>
      <rPr>
        <sz val="10"/>
        <rFont val="宋体"/>
        <family val="3"/>
        <charset val="134"/>
      </rPr>
      <t>龙湖街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号至碧湖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号</t>
    </r>
  </si>
  <si>
    <r>
      <rPr>
        <sz val="10"/>
        <rFont val="宋体"/>
        <family val="3"/>
        <charset val="134"/>
      </rPr>
      <t>碧湖一巷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号至</t>
    </r>
    <r>
      <rPr>
        <sz val="10"/>
        <rFont val="Times New Roman"/>
        <family val="1"/>
      </rPr>
      <t>7</t>
    </r>
    <r>
      <rPr>
        <sz val="10"/>
        <rFont val="宋体"/>
        <family val="3"/>
        <charset val="134"/>
      </rPr>
      <t>号</t>
    </r>
  </si>
  <si>
    <r>
      <rPr>
        <sz val="10"/>
        <rFont val="宋体"/>
        <family val="3"/>
        <charset val="134"/>
      </rPr>
      <t>龙湖街</t>
    </r>
    <r>
      <rPr>
        <sz val="10"/>
        <rFont val="Times New Roman"/>
        <family val="1"/>
      </rPr>
      <t>3</t>
    </r>
    <r>
      <rPr>
        <sz val="10"/>
        <rFont val="宋体"/>
        <family val="3"/>
        <charset val="134"/>
      </rPr>
      <t>号至碧湖街一巷</t>
    </r>
    <r>
      <rPr>
        <sz val="10"/>
        <rFont val="Times New Roman"/>
        <family val="1"/>
      </rPr>
      <t>7</t>
    </r>
    <r>
      <rPr>
        <sz val="10"/>
        <rFont val="宋体"/>
        <family val="3"/>
        <charset val="134"/>
      </rPr>
      <t>号</t>
    </r>
  </si>
  <si>
    <t>碧湖二巷</t>
  </si>
  <si>
    <r>
      <rPr>
        <sz val="10"/>
        <rFont val="宋体"/>
        <family val="3"/>
        <charset val="134"/>
      </rPr>
      <t>龙湖街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号至碧湖街二巷</t>
    </r>
    <r>
      <rPr>
        <sz val="10"/>
        <rFont val="Times New Roman"/>
        <family val="1"/>
      </rPr>
      <t>5</t>
    </r>
    <r>
      <rPr>
        <sz val="10"/>
        <rFont val="宋体"/>
        <family val="3"/>
        <charset val="134"/>
      </rPr>
      <t>号</t>
    </r>
  </si>
  <si>
    <t>碧湖二巷之一</t>
  </si>
  <si>
    <r>
      <rPr>
        <sz val="10"/>
        <rFont val="宋体"/>
        <family val="3"/>
        <charset val="134"/>
      </rPr>
      <t>龙湖街</t>
    </r>
    <r>
      <rPr>
        <sz val="10"/>
        <rFont val="Times New Roman"/>
        <family val="1"/>
      </rPr>
      <t>5</t>
    </r>
    <r>
      <rPr>
        <sz val="10"/>
        <rFont val="宋体"/>
        <family val="3"/>
        <charset val="134"/>
      </rPr>
      <t>号至碧湖二巷之</t>
    </r>
    <r>
      <rPr>
        <sz val="10"/>
        <rFont val="Times New Roman"/>
        <family val="1"/>
      </rPr>
      <t>-5</t>
    </r>
    <r>
      <rPr>
        <sz val="10"/>
        <rFont val="宋体"/>
        <family val="3"/>
        <charset val="134"/>
      </rPr>
      <t>号</t>
    </r>
  </si>
  <si>
    <t>碧湖三巷</t>
  </si>
  <si>
    <r>
      <rPr>
        <sz val="10"/>
        <rFont val="宋体"/>
        <family val="3"/>
        <charset val="134"/>
      </rPr>
      <t>龙湖街</t>
    </r>
    <r>
      <rPr>
        <sz val="10"/>
        <rFont val="Times New Roman"/>
        <family val="1"/>
      </rPr>
      <t>7</t>
    </r>
    <r>
      <rPr>
        <sz val="10"/>
        <rFont val="宋体"/>
        <family val="3"/>
        <charset val="134"/>
      </rPr>
      <t>号至碧湖三巷</t>
    </r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号</t>
    </r>
  </si>
  <si>
    <t>碧湖四巷</t>
  </si>
  <si>
    <r>
      <rPr>
        <sz val="10"/>
        <rFont val="宋体"/>
        <family val="3"/>
        <charset val="134"/>
      </rPr>
      <t>龙湖街</t>
    </r>
    <r>
      <rPr>
        <sz val="10"/>
        <rFont val="Times New Roman"/>
        <family val="1"/>
      </rPr>
      <t>11</t>
    </r>
    <r>
      <rPr>
        <sz val="10"/>
        <rFont val="宋体"/>
        <family val="3"/>
        <charset val="134"/>
      </rPr>
      <t>号至碧湖巷</t>
    </r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号</t>
    </r>
  </si>
  <si>
    <t>碧湖五巷</t>
  </si>
  <si>
    <r>
      <rPr>
        <sz val="10"/>
        <rFont val="宋体"/>
        <family val="3"/>
        <charset val="134"/>
      </rPr>
      <t>龙湖街</t>
    </r>
    <r>
      <rPr>
        <sz val="10"/>
        <rFont val="Times New Roman"/>
        <family val="1"/>
      </rPr>
      <t>13</t>
    </r>
    <r>
      <rPr>
        <sz val="10"/>
        <rFont val="宋体"/>
        <family val="3"/>
        <charset val="134"/>
      </rPr>
      <t>号至碧湖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号</t>
    </r>
  </si>
  <si>
    <t>碧湖五巷内巷</t>
  </si>
  <si>
    <r>
      <rPr>
        <sz val="10"/>
        <rFont val="宋体"/>
        <family val="3"/>
        <charset val="134"/>
      </rPr>
      <t>龙湖街</t>
    </r>
    <r>
      <rPr>
        <sz val="10"/>
        <rFont val="Times New Roman"/>
        <family val="1"/>
      </rPr>
      <t>13-15</t>
    </r>
    <r>
      <rPr>
        <sz val="10"/>
        <rFont val="宋体"/>
        <family val="3"/>
        <charset val="134"/>
      </rPr>
      <t>号后面巷</t>
    </r>
  </si>
  <si>
    <t>碧湖六巷</t>
  </si>
  <si>
    <r>
      <rPr>
        <sz val="10"/>
        <rFont val="宋体"/>
        <family val="3"/>
        <charset val="134"/>
      </rPr>
      <t>龙湖街</t>
    </r>
    <r>
      <rPr>
        <sz val="10"/>
        <rFont val="Times New Roman"/>
        <family val="1"/>
      </rPr>
      <t>15</t>
    </r>
    <r>
      <rPr>
        <sz val="10"/>
        <rFont val="宋体"/>
        <family val="3"/>
        <charset val="134"/>
      </rPr>
      <t>号至碧湖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号</t>
    </r>
  </si>
  <si>
    <t>碧湖七巷之一</t>
  </si>
  <si>
    <r>
      <rPr>
        <sz val="10"/>
        <rFont val="宋体"/>
        <family val="3"/>
        <charset val="134"/>
      </rPr>
      <t>龙湖街</t>
    </r>
    <r>
      <rPr>
        <sz val="10"/>
        <rFont val="Times New Roman"/>
        <family val="1"/>
      </rPr>
      <t>17</t>
    </r>
    <r>
      <rPr>
        <sz val="10"/>
        <rFont val="宋体"/>
        <family val="3"/>
        <charset val="134"/>
      </rPr>
      <t>号至碧湖街七巷</t>
    </r>
    <r>
      <rPr>
        <sz val="10"/>
        <rFont val="Times New Roman"/>
        <family val="1"/>
      </rPr>
      <t>5</t>
    </r>
    <r>
      <rPr>
        <sz val="10"/>
        <rFont val="宋体"/>
        <family val="3"/>
        <charset val="134"/>
      </rPr>
      <t>号</t>
    </r>
  </si>
  <si>
    <t>碧湖七巷内巷</t>
  </si>
  <si>
    <r>
      <rPr>
        <sz val="10"/>
        <rFont val="宋体"/>
        <family val="3"/>
        <charset val="134"/>
      </rPr>
      <t>龙湖街</t>
    </r>
    <r>
      <rPr>
        <sz val="10"/>
        <rFont val="Times New Roman"/>
        <family val="1"/>
      </rPr>
      <t>19-31</t>
    </r>
    <r>
      <rPr>
        <sz val="10"/>
        <rFont val="宋体"/>
        <family val="3"/>
        <charset val="134"/>
      </rPr>
      <t>号后面巷</t>
    </r>
  </si>
  <si>
    <t>碧湖七巷</t>
  </si>
  <si>
    <r>
      <rPr>
        <sz val="10"/>
        <rFont val="宋体"/>
        <family val="3"/>
        <charset val="134"/>
      </rPr>
      <t>龙湖街</t>
    </r>
    <r>
      <rPr>
        <sz val="10"/>
        <rFont val="Times New Roman"/>
        <family val="1"/>
      </rPr>
      <t>21</t>
    </r>
    <r>
      <rPr>
        <sz val="10"/>
        <rFont val="宋体"/>
        <family val="3"/>
        <charset val="134"/>
      </rPr>
      <t>号至碧湖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号</t>
    </r>
  </si>
  <si>
    <t>碧湖七至八巷</t>
  </si>
  <si>
    <r>
      <rPr>
        <sz val="10"/>
        <rFont val="宋体"/>
        <family val="3"/>
        <charset val="134"/>
      </rPr>
      <t>碧湖七巷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号至八巷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号</t>
    </r>
  </si>
  <si>
    <r>
      <rPr>
        <sz val="10"/>
        <rFont val="宋体"/>
        <family val="3"/>
        <charset val="134"/>
      </rPr>
      <t>龙湖街</t>
    </r>
    <r>
      <rPr>
        <sz val="10"/>
        <rFont val="Times New Roman"/>
        <family val="1"/>
      </rPr>
      <t>19-21</t>
    </r>
    <r>
      <rPr>
        <sz val="10"/>
        <rFont val="宋体"/>
        <family val="3"/>
        <charset val="134"/>
      </rPr>
      <t>号内巷</t>
    </r>
  </si>
  <si>
    <t>碧湖八巷</t>
  </si>
  <si>
    <r>
      <rPr>
        <sz val="10"/>
        <rFont val="宋体"/>
        <family val="3"/>
        <charset val="134"/>
      </rPr>
      <t>龙湖街</t>
    </r>
    <r>
      <rPr>
        <sz val="10"/>
        <rFont val="Times New Roman"/>
        <family val="1"/>
      </rPr>
      <t>29</t>
    </r>
    <r>
      <rPr>
        <sz val="10"/>
        <rFont val="宋体"/>
        <family val="3"/>
        <charset val="134"/>
      </rPr>
      <t>号至碧湖四巷</t>
    </r>
  </si>
  <si>
    <t>碧湖八巷至九巷交界巷</t>
  </si>
  <si>
    <r>
      <rPr>
        <sz val="10"/>
        <rFont val="宋体"/>
        <family val="3"/>
        <charset val="134"/>
      </rPr>
      <t>龙湖街</t>
    </r>
    <r>
      <rPr>
        <sz val="10"/>
        <rFont val="Times New Roman"/>
        <family val="1"/>
      </rPr>
      <t>29</t>
    </r>
    <r>
      <rPr>
        <sz val="10"/>
        <rFont val="宋体"/>
        <family val="3"/>
        <charset val="134"/>
      </rPr>
      <t>号至碧湖街七巷</t>
    </r>
  </si>
  <si>
    <r>
      <rPr>
        <sz val="10"/>
        <rFont val="宋体"/>
        <family val="3"/>
        <charset val="134"/>
      </rPr>
      <t>碧湖八巷至九巷</t>
    </r>
    <r>
      <rPr>
        <sz val="10"/>
        <rFont val="Times New Roman"/>
        <family val="1"/>
      </rPr>
      <t>6-7</t>
    </r>
    <r>
      <rPr>
        <sz val="10"/>
        <rFont val="宋体"/>
        <family val="3"/>
        <charset val="134"/>
      </rPr>
      <t>号</t>
    </r>
  </si>
  <si>
    <t>碧湖九巷</t>
  </si>
  <si>
    <r>
      <rPr>
        <sz val="10"/>
        <rFont val="宋体"/>
        <family val="3"/>
        <charset val="134"/>
      </rPr>
      <t>龙湖街</t>
    </r>
    <r>
      <rPr>
        <sz val="10"/>
        <rFont val="Times New Roman"/>
        <family val="1"/>
      </rPr>
      <t>33</t>
    </r>
    <r>
      <rPr>
        <sz val="10"/>
        <rFont val="宋体"/>
        <family val="3"/>
        <charset val="134"/>
      </rPr>
      <t>号至碧湖</t>
    </r>
    <r>
      <rPr>
        <sz val="10"/>
        <rFont val="Times New Roman"/>
        <family val="1"/>
      </rPr>
      <t>7</t>
    </r>
    <r>
      <rPr>
        <sz val="10"/>
        <rFont val="宋体"/>
        <family val="3"/>
        <charset val="134"/>
      </rPr>
      <t>号</t>
    </r>
  </si>
  <si>
    <r>
      <rPr>
        <sz val="10"/>
        <rFont val="Times New Roman"/>
        <family val="1"/>
      </rPr>
      <t>9-10</t>
    </r>
    <r>
      <rPr>
        <sz val="10"/>
        <rFont val="宋体"/>
        <family val="3"/>
        <charset val="134"/>
      </rPr>
      <t>号</t>
    </r>
  </si>
  <si>
    <r>
      <rPr>
        <sz val="10"/>
        <rFont val="Times New Roman"/>
        <family val="1"/>
      </rPr>
      <t>1-2</t>
    </r>
    <r>
      <rPr>
        <sz val="10"/>
        <rFont val="宋体"/>
        <family val="3"/>
        <charset val="134"/>
      </rPr>
      <t>号</t>
    </r>
  </si>
  <si>
    <r>
      <rPr>
        <sz val="10"/>
        <rFont val="Times New Roman"/>
        <family val="1"/>
      </rPr>
      <t>3-4</t>
    </r>
    <r>
      <rPr>
        <sz val="10"/>
        <rFont val="宋体"/>
        <family val="3"/>
        <charset val="134"/>
      </rPr>
      <t>号</t>
    </r>
  </si>
  <si>
    <r>
      <rPr>
        <sz val="10"/>
        <rFont val="Times New Roman"/>
        <family val="1"/>
      </rPr>
      <t>5-6</t>
    </r>
    <r>
      <rPr>
        <sz val="10"/>
        <rFont val="宋体"/>
        <family val="3"/>
        <charset val="134"/>
      </rPr>
      <t>号</t>
    </r>
  </si>
  <si>
    <r>
      <rPr>
        <sz val="10"/>
        <rFont val="Times New Roman"/>
        <family val="1"/>
      </rPr>
      <t>8-9</t>
    </r>
    <r>
      <rPr>
        <sz val="10"/>
        <rFont val="宋体"/>
        <family val="3"/>
        <charset val="134"/>
      </rPr>
      <t>号</t>
    </r>
  </si>
  <si>
    <r>
      <rPr>
        <sz val="10"/>
        <rFont val="Times New Roman"/>
        <family val="1"/>
      </rPr>
      <t>11-12</t>
    </r>
    <r>
      <rPr>
        <sz val="10"/>
        <rFont val="宋体"/>
        <family val="3"/>
        <charset val="134"/>
      </rPr>
      <t>号</t>
    </r>
  </si>
  <si>
    <r>
      <rPr>
        <sz val="10"/>
        <rFont val="Times New Roman"/>
        <family val="1"/>
      </rPr>
      <t>13-14</t>
    </r>
    <r>
      <rPr>
        <sz val="10"/>
        <rFont val="宋体"/>
        <family val="3"/>
        <charset val="134"/>
      </rPr>
      <t>号</t>
    </r>
  </si>
  <si>
    <r>
      <rPr>
        <sz val="10"/>
        <rFont val="Times New Roman"/>
        <family val="1"/>
      </rPr>
      <t>2-3</t>
    </r>
    <r>
      <rPr>
        <sz val="10"/>
        <rFont val="宋体"/>
        <family val="3"/>
        <charset val="134"/>
      </rPr>
      <t>号</t>
    </r>
  </si>
  <si>
    <r>
      <rPr>
        <sz val="10"/>
        <rFont val="Times New Roman"/>
        <family val="1"/>
      </rPr>
      <t>4-5</t>
    </r>
    <r>
      <rPr>
        <sz val="10"/>
        <rFont val="宋体"/>
        <family val="3"/>
        <charset val="134"/>
      </rPr>
      <t>号</t>
    </r>
  </si>
  <si>
    <r>
      <rPr>
        <sz val="10"/>
        <rFont val="Times New Roman"/>
        <family val="1"/>
      </rPr>
      <t>7-8</t>
    </r>
    <r>
      <rPr>
        <sz val="10"/>
        <rFont val="宋体"/>
        <family val="3"/>
        <charset val="134"/>
      </rPr>
      <t>号</t>
    </r>
  </si>
  <si>
    <r>
      <rPr>
        <sz val="10"/>
        <rFont val="Times New Roman"/>
        <family val="1"/>
      </rPr>
      <t>12-13</t>
    </r>
    <r>
      <rPr>
        <sz val="10"/>
        <rFont val="宋体"/>
        <family val="3"/>
        <charset val="134"/>
      </rPr>
      <t>号</t>
    </r>
  </si>
  <si>
    <r>
      <rPr>
        <sz val="10"/>
        <rFont val="宋体"/>
        <family val="3"/>
        <charset val="134"/>
      </rPr>
      <t>东湖街</t>
    </r>
    <r>
      <rPr>
        <sz val="10"/>
        <rFont val="Times New Roman"/>
        <family val="1"/>
      </rPr>
      <t>14</t>
    </r>
    <r>
      <rPr>
        <sz val="10"/>
        <rFont val="宋体"/>
        <family val="3"/>
        <charset val="134"/>
      </rPr>
      <t>号</t>
    </r>
  </si>
  <si>
    <r>
      <rPr>
        <sz val="10"/>
        <rFont val="宋体"/>
        <family val="3"/>
        <charset val="134"/>
      </rPr>
      <t>东湖街</t>
    </r>
    <r>
      <rPr>
        <sz val="10"/>
        <rFont val="Times New Roman"/>
        <family val="1"/>
      </rPr>
      <t>14-16</t>
    </r>
    <r>
      <rPr>
        <sz val="10"/>
        <rFont val="宋体"/>
        <family val="3"/>
        <charset val="134"/>
      </rPr>
      <t>号</t>
    </r>
  </si>
  <si>
    <r>
      <rPr>
        <sz val="10"/>
        <rFont val="宋体"/>
        <family val="3"/>
        <charset val="134"/>
      </rPr>
      <t>东湖街</t>
    </r>
    <r>
      <rPr>
        <sz val="10"/>
        <rFont val="Times New Roman"/>
        <family val="1"/>
      </rPr>
      <t>18</t>
    </r>
    <r>
      <rPr>
        <sz val="10"/>
        <rFont val="宋体"/>
        <family val="3"/>
        <charset val="134"/>
      </rPr>
      <t>号</t>
    </r>
  </si>
  <si>
    <r>
      <rPr>
        <sz val="10"/>
        <rFont val="宋体"/>
        <family val="3"/>
        <charset val="134"/>
      </rPr>
      <t>东湖街</t>
    </r>
    <r>
      <rPr>
        <sz val="10"/>
        <rFont val="Times New Roman"/>
        <family val="1"/>
      </rPr>
      <t>18-20</t>
    </r>
    <r>
      <rPr>
        <sz val="10"/>
        <rFont val="宋体"/>
        <family val="3"/>
        <charset val="134"/>
      </rPr>
      <t>号</t>
    </r>
  </si>
  <si>
    <t>东湖街与东湖四巷交界巷</t>
  </si>
  <si>
    <r>
      <rPr>
        <sz val="10"/>
        <rFont val="宋体"/>
        <family val="3"/>
        <charset val="134"/>
      </rPr>
      <t>东湖街</t>
    </r>
    <r>
      <rPr>
        <sz val="10"/>
        <rFont val="Times New Roman"/>
        <family val="1"/>
      </rPr>
      <t>5</t>
    </r>
    <r>
      <rPr>
        <sz val="10"/>
        <rFont val="宋体"/>
        <family val="3"/>
        <charset val="134"/>
      </rPr>
      <t>至</t>
    </r>
    <r>
      <rPr>
        <sz val="10"/>
        <rFont val="Times New Roman"/>
        <family val="1"/>
      </rPr>
      <t>11</t>
    </r>
    <r>
      <rPr>
        <sz val="10"/>
        <rFont val="宋体"/>
        <family val="3"/>
        <charset val="134"/>
      </rPr>
      <t>号</t>
    </r>
  </si>
  <si>
    <r>
      <rPr>
        <sz val="10"/>
        <rFont val="宋体"/>
        <family val="3"/>
        <charset val="134"/>
      </rPr>
      <t>东湖街</t>
    </r>
    <r>
      <rPr>
        <sz val="10"/>
        <rFont val="Times New Roman"/>
        <family val="1"/>
      </rPr>
      <t>3-5</t>
    </r>
    <r>
      <rPr>
        <sz val="10"/>
        <rFont val="宋体"/>
        <family val="3"/>
        <charset val="134"/>
      </rPr>
      <t>号</t>
    </r>
  </si>
  <si>
    <r>
      <rPr>
        <sz val="10"/>
        <rFont val="宋体"/>
        <family val="3"/>
        <charset val="134"/>
      </rPr>
      <t>东湖街</t>
    </r>
    <r>
      <rPr>
        <sz val="10"/>
        <rFont val="Times New Roman"/>
        <family val="1"/>
      </rPr>
      <t>13</t>
    </r>
    <r>
      <rPr>
        <sz val="10"/>
        <rFont val="宋体"/>
        <family val="3"/>
        <charset val="134"/>
      </rPr>
      <t>号和一巷</t>
    </r>
  </si>
  <si>
    <r>
      <rPr>
        <sz val="10"/>
        <rFont val="宋体"/>
        <family val="3"/>
        <charset val="134"/>
      </rPr>
      <t>东湖街</t>
    </r>
    <r>
      <rPr>
        <sz val="10"/>
        <rFont val="Times New Roman"/>
        <family val="1"/>
      </rPr>
      <t>13-15</t>
    </r>
    <r>
      <rPr>
        <sz val="10"/>
        <rFont val="宋体"/>
        <family val="3"/>
        <charset val="134"/>
      </rPr>
      <t>号
东湖街1-3号</t>
    </r>
  </si>
  <si>
    <t>东湖一巷、东湖街、龙湖街</t>
  </si>
  <si>
    <r>
      <rPr>
        <sz val="10"/>
        <rFont val="宋体"/>
        <family val="3"/>
        <charset val="134"/>
      </rPr>
      <t>东湖一巷</t>
    </r>
    <r>
      <rPr>
        <sz val="10"/>
        <rFont val="Times New Roman"/>
        <family val="1"/>
      </rPr>
      <t>8-9</t>
    </r>
    <r>
      <rPr>
        <sz val="10"/>
        <rFont val="宋体"/>
        <family val="3"/>
        <charset val="134"/>
      </rPr>
      <t>号、东湖街</t>
    </r>
    <r>
      <rPr>
        <sz val="10"/>
        <rFont val="Times New Roman"/>
        <family val="1"/>
      </rPr>
      <t>17</t>
    </r>
    <r>
      <rPr>
        <sz val="10"/>
        <rFont val="宋体"/>
        <family val="3"/>
        <charset val="134"/>
      </rPr>
      <t>号</t>
    </r>
    <r>
      <rPr>
        <sz val="10"/>
        <rFont val="Times New Roman"/>
        <family val="1"/>
      </rPr>
      <t>-23</t>
    </r>
    <r>
      <rPr>
        <sz val="10"/>
        <rFont val="宋体"/>
        <family val="3"/>
        <charset val="134"/>
      </rPr>
      <t>号、龙湖街</t>
    </r>
    <r>
      <rPr>
        <sz val="10"/>
        <rFont val="Times New Roman"/>
        <family val="1"/>
      </rPr>
      <t>10</t>
    </r>
    <r>
      <rPr>
        <sz val="10"/>
        <rFont val="宋体"/>
        <family val="3"/>
        <charset val="134"/>
      </rPr>
      <t>号</t>
    </r>
  </si>
  <si>
    <r>
      <rPr>
        <sz val="10"/>
        <rFont val="宋体"/>
        <family val="3"/>
        <charset val="134"/>
      </rPr>
      <t>龙湖街</t>
    </r>
    <r>
      <rPr>
        <sz val="10"/>
        <rFont val="Times New Roman"/>
        <family val="1"/>
      </rPr>
      <t>10</t>
    </r>
    <r>
      <rPr>
        <sz val="10"/>
        <rFont val="宋体"/>
        <family val="3"/>
        <charset val="134"/>
      </rPr>
      <t>号</t>
    </r>
    <r>
      <rPr>
        <sz val="10"/>
        <rFont val="Times New Roman"/>
        <family val="1"/>
      </rPr>
      <t>-18</t>
    </r>
    <r>
      <rPr>
        <sz val="10"/>
        <rFont val="宋体"/>
        <family val="3"/>
        <charset val="134"/>
      </rPr>
      <t>号</t>
    </r>
  </si>
  <si>
    <r>
      <rPr>
        <sz val="10"/>
        <rFont val="宋体"/>
        <family val="3"/>
        <charset val="134"/>
      </rPr>
      <t>龙湖街</t>
    </r>
    <r>
      <rPr>
        <sz val="10"/>
        <rFont val="Times New Roman"/>
        <family val="1"/>
      </rPr>
      <t>10-18</t>
    </r>
    <r>
      <rPr>
        <sz val="10"/>
        <rFont val="宋体"/>
        <family val="3"/>
        <charset val="134"/>
      </rPr>
      <t>号</t>
    </r>
  </si>
  <si>
    <r>
      <rPr>
        <sz val="10"/>
        <rFont val="宋体"/>
        <family val="3"/>
        <charset val="134"/>
      </rPr>
      <t>龙湖街</t>
    </r>
    <r>
      <rPr>
        <sz val="10"/>
        <rFont val="Times New Roman"/>
        <family val="1"/>
      </rPr>
      <t>20</t>
    </r>
    <r>
      <rPr>
        <sz val="10"/>
        <rFont val="宋体"/>
        <family val="3"/>
        <charset val="134"/>
      </rPr>
      <t>号</t>
    </r>
    <r>
      <rPr>
        <sz val="10"/>
        <rFont val="Times New Roman"/>
        <family val="1"/>
      </rPr>
      <t>-30</t>
    </r>
    <r>
      <rPr>
        <sz val="10"/>
        <rFont val="宋体"/>
        <family val="3"/>
        <charset val="134"/>
      </rPr>
      <t>号</t>
    </r>
  </si>
  <si>
    <r>
      <rPr>
        <sz val="10"/>
        <rFont val="宋体"/>
        <family val="3"/>
        <charset val="134"/>
      </rPr>
      <t>龙湖街</t>
    </r>
    <r>
      <rPr>
        <sz val="10"/>
        <rFont val="Times New Roman"/>
        <family val="1"/>
      </rPr>
      <t>30</t>
    </r>
    <r>
      <rPr>
        <sz val="10"/>
        <rFont val="宋体"/>
        <family val="3"/>
        <charset val="134"/>
      </rPr>
      <t>号</t>
    </r>
    <r>
      <rPr>
        <sz val="10"/>
        <rFont val="Times New Roman"/>
        <family val="1"/>
      </rPr>
      <t>-36</t>
    </r>
    <r>
      <rPr>
        <sz val="10"/>
        <rFont val="宋体"/>
        <family val="3"/>
        <charset val="134"/>
      </rPr>
      <t>号</t>
    </r>
  </si>
  <si>
    <r>
      <rPr>
        <sz val="10"/>
        <rFont val="宋体"/>
        <family val="3"/>
        <charset val="134"/>
      </rPr>
      <t>龙湖街</t>
    </r>
    <r>
      <rPr>
        <sz val="10"/>
        <rFont val="Times New Roman"/>
        <family val="1"/>
      </rPr>
      <t>30-36</t>
    </r>
    <r>
      <rPr>
        <sz val="10"/>
        <rFont val="宋体"/>
        <family val="3"/>
        <charset val="134"/>
      </rPr>
      <t>号</t>
    </r>
  </si>
  <si>
    <r>
      <rPr>
        <sz val="10"/>
        <rFont val="宋体"/>
        <family val="3"/>
        <charset val="134"/>
      </rPr>
      <t>华山路与龙湖街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巷交界巷、碧湖三巷</t>
    </r>
  </si>
  <si>
    <r>
      <rPr>
        <sz val="10"/>
        <rFont val="宋体"/>
        <family val="3"/>
        <charset val="134"/>
      </rPr>
      <t>龙湖街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号至</t>
    </r>
    <r>
      <rPr>
        <sz val="10"/>
        <rFont val="Times New Roman"/>
        <family val="1"/>
      </rPr>
      <t>1-2</t>
    </r>
    <r>
      <rPr>
        <sz val="10"/>
        <rFont val="宋体"/>
        <family val="3"/>
        <charset val="134"/>
      </rPr>
      <t>号
碧湖三巷1-2号</t>
    </r>
  </si>
  <si>
    <t>碧湖三巷、碧湖一巷</t>
  </si>
  <si>
    <r>
      <rPr>
        <sz val="10"/>
        <rFont val="宋体"/>
        <family val="3"/>
        <charset val="134"/>
      </rPr>
      <t>碧湖三巷</t>
    </r>
    <r>
      <rPr>
        <sz val="10"/>
        <rFont val="Times New Roman"/>
        <family val="1"/>
      </rPr>
      <t>2-4</t>
    </r>
    <r>
      <rPr>
        <sz val="10"/>
        <rFont val="宋体"/>
        <family val="3"/>
        <charset val="134"/>
      </rPr>
      <t>号
碧湖一巷1-4号</t>
    </r>
  </si>
  <si>
    <t>碧湖一巷</t>
  </si>
  <si>
    <r>
      <rPr>
        <sz val="10"/>
        <rFont val="宋体"/>
        <family val="3"/>
        <charset val="134"/>
      </rPr>
      <t>碧湖一巷</t>
    </r>
    <r>
      <rPr>
        <sz val="10"/>
        <rFont val="Times New Roman"/>
        <family val="1"/>
      </rPr>
      <t>3-7</t>
    </r>
    <r>
      <rPr>
        <sz val="10"/>
        <rFont val="宋体"/>
        <family val="3"/>
        <charset val="134"/>
      </rPr>
      <t>号</t>
    </r>
  </si>
  <si>
    <r>
      <rPr>
        <sz val="10"/>
        <rFont val="宋体"/>
        <family val="3"/>
        <charset val="134"/>
      </rPr>
      <t>碧湖二巷</t>
    </r>
    <r>
      <rPr>
        <sz val="10"/>
        <rFont val="Times New Roman"/>
        <family val="1"/>
      </rPr>
      <t>1-5</t>
    </r>
    <r>
      <rPr>
        <sz val="10"/>
        <rFont val="宋体"/>
        <family val="3"/>
        <charset val="134"/>
      </rPr>
      <t>号</t>
    </r>
  </si>
  <si>
    <r>
      <rPr>
        <sz val="10"/>
        <rFont val="宋体"/>
        <family val="3"/>
        <charset val="134"/>
      </rPr>
      <t>碧湖二巷之一</t>
    </r>
    <r>
      <rPr>
        <sz val="10"/>
        <rFont val="Times New Roman"/>
        <family val="1"/>
      </rPr>
      <t>1-5</t>
    </r>
    <r>
      <rPr>
        <sz val="10"/>
        <rFont val="宋体"/>
        <family val="3"/>
        <charset val="134"/>
      </rPr>
      <t>号</t>
    </r>
  </si>
  <si>
    <t>碧湖二巷之二</t>
  </si>
  <si>
    <r>
      <rPr>
        <sz val="10"/>
        <rFont val="宋体"/>
        <family val="3"/>
        <charset val="134"/>
      </rPr>
      <t>龙湖街</t>
    </r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号至碧湖街二巷之二</t>
    </r>
    <r>
      <rPr>
        <sz val="10"/>
        <rFont val="Times New Roman"/>
        <family val="1"/>
      </rPr>
      <t>1-5</t>
    </r>
    <r>
      <rPr>
        <sz val="10"/>
        <rFont val="宋体"/>
        <family val="3"/>
        <charset val="134"/>
      </rPr>
      <t>号</t>
    </r>
  </si>
  <si>
    <t>碧湖三巷、碧湖四巷</t>
  </si>
  <si>
    <r>
      <rPr>
        <sz val="10"/>
        <rFont val="宋体"/>
        <family val="3"/>
        <charset val="134"/>
      </rPr>
      <t>碧湖三巷</t>
    </r>
    <r>
      <rPr>
        <sz val="10"/>
        <rFont val="Times New Roman"/>
        <family val="1"/>
      </rPr>
      <t>4-5</t>
    </r>
    <r>
      <rPr>
        <sz val="10"/>
        <rFont val="宋体"/>
        <family val="3"/>
        <charset val="134"/>
      </rPr>
      <t>号
碧湖四巷1-3号</t>
    </r>
  </si>
  <si>
    <t>碧湖四巷
碧湖五巷</t>
  </si>
  <si>
    <r>
      <rPr>
        <sz val="10"/>
        <rFont val="宋体"/>
        <family val="3"/>
        <charset val="134"/>
      </rPr>
      <t>碧湖四巷</t>
    </r>
    <r>
      <rPr>
        <sz val="10"/>
        <rFont val="Times New Roman"/>
        <family val="1"/>
      </rPr>
      <t>3-4</t>
    </r>
    <r>
      <rPr>
        <sz val="10"/>
        <rFont val="宋体"/>
        <family val="3"/>
        <charset val="134"/>
      </rPr>
      <t>号
碧湖五巷1-2号</t>
    </r>
  </si>
  <si>
    <t>碧湖五巷
碧湖七巷</t>
  </si>
  <si>
    <r>
      <rPr>
        <sz val="10"/>
        <rFont val="宋体"/>
        <family val="3"/>
        <charset val="134"/>
      </rPr>
      <t>碧湖五巷</t>
    </r>
    <r>
      <rPr>
        <sz val="10"/>
        <rFont val="Times New Roman"/>
        <family val="1"/>
      </rPr>
      <t>2-3</t>
    </r>
    <r>
      <rPr>
        <sz val="10"/>
        <rFont val="宋体"/>
        <family val="3"/>
        <charset val="134"/>
      </rPr>
      <t>号
碧湖七巷2-3号</t>
    </r>
  </si>
  <si>
    <r>
      <rPr>
        <sz val="10"/>
        <rFont val="宋体"/>
        <family val="3"/>
        <charset val="134"/>
      </rPr>
      <t>碧湖七巷</t>
    </r>
    <r>
      <rPr>
        <sz val="10"/>
        <rFont val="Times New Roman"/>
        <family val="1"/>
      </rPr>
      <t>3-4</t>
    </r>
    <r>
      <rPr>
        <sz val="10"/>
        <rFont val="宋体"/>
        <family val="3"/>
        <charset val="134"/>
      </rPr>
      <t>号</t>
    </r>
  </si>
  <si>
    <t>碧湖八巷
碧湖八巷至九巷交界巷</t>
  </si>
  <si>
    <r>
      <rPr>
        <sz val="10"/>
        <rFont val="宋体"/>
        <family val="3"/>
        <charset val="134"/>
      </rPr>
      <t>碧湖八巷</t>
    </r>
    <r>
      <rPr>
        <sz val="10"/>
        <rFont val="Times New Roman"/>
        <family val="1"/>
      </rPr>
      <t>1-4</t>
    </r>
    <r>
      <rPr>
        <sz val="10"/>
        <rFont val="宋体"/>
        <family val="3"/>
        <charset val="134"/>
      </rPr>
      <t>号
碧湖八巷至九巷2-3号</t>
    </r>
  </si>
  <si>
    <t>碧湖八巷至九巷</t>
  </si>
  <si>
    <r>
      <rPr>
        <sz val="10"/>
        <rFont val="宋体"/>
        <family val="3"/>
        <charset val="134"/>
      </rPr>
      <t>碧湖八巷至九巷</t>
    </r>
    <r>
      <rPr>
        <sz val="10"/>
        <rFont val="Times New Roman"/>
        <family val="1"/>
      </rPr>
      <t>3-6</t>
    </r>
    <r>
      <rPr>
        <sz val="10"/>
        <rFont val="宋体"/>
        <family val="3"/>
        <charset val="134"/>
      </rPr>
      <t>号
碧湖九巷1-2号</t>
    </r>
  </si>
  <si>
    <r>
      <rPr>
        <sz val="10"/>
        <rFont val="宋体"/>
        <family val="3"/>
        <charset val="134"/>
      </rPr>
      <t>碧湖九巷</t>
    </r>
    <r>
      <rPr>
        <sz val="10"/>
        <rFont val="Times New Roman"/>
        <family val="1"/>
      </rPr>
      <t>2-6</t>
    </r>
    <r>
      <rPr>
        <sz val="10"/>
        <rFont val="宋体"/>
        <family val="3"/>
        <charset val="134"/>
      </rPr>
      <t>号</t>
    </r>
  </si>
  <si>
    <t>碧湖九巷
龙湖街</t>
  </si>
  <si>
    <r>
      <rPr>
        <sz val="10"/>
        <rFont val="宋体"/>
        <family val="3"/>
        <charset val="134"/>
      </rPr>
      <t>碧湖九巷</t>
    </r>
    <r>
      <rPr>
        <sz val="10"/>
        <rFont val="Times New Roman"/>
        <family val="1"/>
      </rPr>
      <t>6-7</t>
    </r>
    <r>
      <rPr>
        <sz val="10"/>
        <rFont val="宋体"/>
        <family val="3"/>
        <charset val="134"/>
      </rPr>
      <t>号
龙湖街23-35号</t>
    </r>
  </si>
  <si>
    <t>荣华花园与派出所区间路</t>
  </si>
  <si>
    <r>
      <rPr>
        <sz val="10"/>
        <rFont val="宋体"/>
        <family val="3"/>
        <charset val="134"/>
      </rPr>
      <t>环碧庄西区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7幢北侧</t>
    </r>
  </si>
  <si>
    <t>金珠</t>
  </si>
  <si>
    <t>金珠园东门步道</t>
  </si>
  <si>
    <t>金珠华庭段</t>
  </si>
  <si>
    <t>龙湖南路金珠段</t>
  </si>
  <si>
    <r>
      <rPr>
        <sz val="10"/>
        <rFont val="宋体"/>
        <family val="3"/>
        <charset val="134"/>
      </rPr>
      <t>金园派出所与环西</t>
    </r>
    <r>
      <rPr>
        <sz val="10"/>
        <rFont val="Times New Roman"/>
        <family val="1"/>
      </rPr>
      <t>17</t>
    </r>
    <r>
      <rPr>
        <sz val="10"/>
        <rFont val="宋体"/>
        <family val="3"/>
        <charset val="134"/>
      </rPr>
      <t>栋区间路</t>
    </r>
  </si>
  <si>
    <t>碧霞北街</t>
  </si>
  <si>
    <r>
      <rPr>
        <sz val="10"/>
        <rFont val="宋体"/>
        <family val="3"/>
        <charset val="134"/>
      </rPr>
      <t>华山路</t>
    </r>
    <r>
      <rPr>
        <sz val="10"/>
        <rFont val="Times New Roman"/>
        <family val="1"/>
      </rPr>
      <t>—</t>
    </r>
    <r>
      <rPr>
        <sz val="10"/>
        <rFont val="宋体"/>
        <family val="3"/>
        <charset val="134"/>
      </rPr>
      <t>龙湖沟</t>
    </r>
  </si>
  <si>
    <r>
      <rPr>
        <sz val="10"/>
        <rFont val="宋体"/>
        <family val="3"/>
        <charset val="134"/>
      </rPr>
      <t>碧霞</t>
    </r>
    <r>
      <rPr>
        <sz val="10"/>
        <rFont val="Times New Roman"/>
        <family val="1"/>
      </rPr>
      <t xml:space="preserve"> </t>
    </r>
  </si>
  <si>
    <t>碧霞东街</t>
  </si>
  <si>
    <r>
      <rPr>
        <sz val="10"/>
        <rFont val="宋体"/>
        <family val="3"/>
        <charset val="134"/>
      </rPr>
      <t>长平路</t>
    </r>
    <r>
      <rPr>
        <sz val="10"/>
        <rFont val="Times New Roman"/>
        <family val="1"/>
      </rPr>
      <t>—</t>
    </r>
    <r>
      <rPr>
        <sz val="10"/>
        <rFont val="宋体"/>
        <family val="3"/>
        <charset val="134"/>
      </rPr>
      <t>碧霞南街</t>
    </r>
  </si>
  <si>
    <t>碧霞南街</t>
  </si>
  <si>
    <t>碧霞中街</t>
  </si>
  <si>
    <r>
      <rPr>
        <sz val="10"/>
        <rFont val="宋体"/>
        <family val="3"/>
        <charset val="134"/>
      </rPr>
      <t>碧霞中一街</t>
    </r>
    <r>
      <rPr>
        <sz val="10"/>
        <rFont val="Times New Roman"/>
        <family val="1"/>
      </rPr>
      <t>—</t>
    </r>
    <r>
      <rPr>
        <sz val="10"/>
        <rFont val="宋体"/>
        <family val="3"/>
        <charset val="134"/>
      </rPr>
      <t>碧霞北街</t>
    </r>
  </si>
  <si>
    <t>碧霞中一街</t>
  </si>
  <si>
    <r>
      <rPr>
        <sz val="10"/>
        <rFont val="宋体"/>
        <family val="3"/>
        <charset val="134"/>
      </rPr>
      <t>龙湖沟</t>
    </r>
    <r>
      <rPr>
        <sz val="10"/>
        <rFont val="Times New Roman"/>
        <family val="1"/>
      </rPr>
      <t>—</t>
    </r>
    <r>
      <rPr>
        <sz val="10"/>
        <rFont val="宋体"/>
        <family val="3"/>
        <charset val="134"/>
      </rPr>
      <t>碧霞中街</t>
    </r>
  </si>
  <si>
    <t>碧霞街</t>
  </si>
  <si>
    <r>
      <rPr>
        <sz val="10"/>
        <rFont val="宋体"/>
        <family val="3"/>
        <charset val="134"/>
      </rPr>
      <t>碧霞南街</t>
    </r>
    <r>
      <rPr>
        <sz val="10"/>
        <rFont val="Times New Roman"/>
        <family val="1"/>
      </rPr>
      <t>—</t>
    </r>
    <r>
      <rPr>
        <sz val="10"/>
        <rFont val="宋体"/>
        <family val="3"/>
        <charset val="134"/>
      </rPr>
      <t>碧霞北街</t>
    </r>
  </si>
  <si>
    <t>碧霞亲水平台步道</t>
  </si>
  <si>
    <r>
      <rPr>
        <sz val="10"/>
        <rFont val="宋体"/>
        <family val="3"/>
        <charset val="134"/>
      </rPr>
      <t>长平路</t>
    </r>
    <r>
      <rPr>
        <sz val="10"/>
        <rFont val="Times New Roman"/>
        <family val="1"/>
      </rPr>
      <t>—</t>
    </r>
    <r>
      <rPr>
        <sz val="10"/>
        <rFont val="宋体"/>
        <family val="3"/>
        <charset val="134"/>
      </rPr>
      <t>中山路</t>
    </r>
  </si>
  <si>
    <t>碧霞亲水平台</t>
  </si>
  <si>
    <t>东江碧霞花园南侧</t>
  </si>
  <si>
    <t>碧霞中街至华山路</t>
  </si>
  <si>
    <t>东江碧霞花园北侧</t>
  </si>
  <si>
    <r>
      <rPr>
        <sz val="10"/>
        <rFont val="宋体"/>
        <family val="3"/>
        <charset val="134"/>
      </rPr>
      <t>碧霞南区</t>
    </r>
    <r>
      <rPr>
        <sz val="10"/>
        <rFont val="Times New Roman"/>
        <family val="1"/>
      </rPr>
      <t>8</t>
    </r>
    <r>
      <rPr>
        <sz val="10"/>
        <rFont val="宋体"/>
        <family val="3"/>
        <charset val="134"/>
      </rPr>
      <t>幢区间路</t>
    </r>
  </si>
  <si>
    <t>碧霞南街至中山路</t>
  </si>
  <si>
    <t>市政府宿舍区间路</t>
  </si>
  <si>
    <t>垃圾转运站区路路</t>
  </si>
  <si>
    <r>
      <rPr>
        <sz val="10"/>
        <rFont val="宋体"/>
        <family val="3"/>
        <charset val="134"/>
      </rPr>
      <t>碧霞庄中区</t>
    </r>
    <r>
      <rPr>
        <sz val="10"/>
        <rFont val="Times New Roman"/>
        <family val="1"/>
      </rPr>
      <t>34</t>
    </r>
    <r>
      <rPr>
        <sz val="10"/>
        <rFont val="宋体"/>
        <family val="3"/>
        <charset val="134"/>
      </rPr>
      <t>栋区间路</t>
    </r>
  </si>
  <si>
    <r>
      <rPr>
        <sz val="10"/>
        <rFont val="宋体"/>
        <family val="3"/>
        <charset val="134"/>
      </rPr>
      <t>中区</t>
    </r>
    <r>
      <rPr>
        <sz val="10"/>
        <rFont val="Times New Roman"/>
        <family val="1"/>
      </rPr>
      <t>34</t>
    </r>
    <r>
      <rPr>
        <sz val="10"/>
        <rFont val="宋体"/>
        <family val="3"/>
        <charset val="134"/>
      </rPr>
      <t>栋与</t>
    </r>
    <r>
      <rPr>
        <sz val="10"/>
        <rFont val="Times New Roman"/>
        <family val="1"/>
      </rPr>
      <t>35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36</t>
    </r>
    <r>
      <rPr>
        <sz val="10"/>
        <rFont val="宋体"/>
        <family val="3"/>
        <charset val="134"/>
      </rPr>
      <t>栋之间区间路</t>
    </r>
  </si>
  <si>
    <r>
      <rPr>
        <sz val="10.5"/>
        <color theme="1"/>
        <rFont val="Times New Roman"/>
        <family val="1"/>
      </rPr>
      <t>12</t>
    </r>
    <r>
      <rPr>
        <sz val="10.5"/>
        <color theme="1"/>
        <rFont val="宋体"/>
        <family val="3"/>
        <charset val="134"/>
      </rPr>
      <t>街区（碧霞庄）</t>
    </r>
  </si>
  <si>
    <r>
      <rPr>
        <sz val="10.5"/>
        <color theme="1"/>
        <rFont val="宋体"/>
        <family val="3"/>
        <charset val="134"/>
      </rPr>
      <t>碧霞东街（南北方向）</t>
    </r>
  </si>
  <si>
    <r>
      <rPr>
        <sz val="10.5"/>
        <color theme="1"/>
        <rFont val="宋体"/>
        <family val="3"/>
        <charset val="134"/>
      </rPr>
      <t>碧霞</t>
    </r>
  </si>
  <si>
    <r>
      <rPr>
        <sz val="10.5"/>
        <color theme="1"/>
        <rFont val="宋体"/>
        <family val="3"/>
        <charset val="134"/>
      </rPr>
      <t>四级</t>
    </r>
  </si>
  <si>
    <r>
      <rPr>
        <sz val="10.5"/>
        <color theme="1"/>
        <rFont val="Times New Roman"/>
        <family val="1"/>
      </rPr>
      <t>10</t>
    </r>
    <r>
      <rPr>
        <sz val="10.5"/>
        <color theme="1"/>
        <rFont val="宋体"/>
        <family val="3"/>
        <charset val="134"/>
      </rPr>
      <t>街区（丹霞庄）</t>
    </r>
  </si>
  <si>
    <r>
      <rPr>
        <sz val="10.5"/>
        <color theme="1"/>
        <rFont val="宋体"/>
        <family val="3"/>
        <charset val="134"/>
      </rPr>
      <t>全小区</t>
    </r>
  </si>
  <si>
    <r>
      <rPr>
        <sz val="10.5"/>
        <color theme="1"/>
        <rFont val="宋体"/>
        <family val="3"/>
        <charset val="134"/>
      </rPr>
      <t>丹霞</t>
    </r>
  </si>
  <si>
    <r>
      <rPr>
        <sz val="10.5"/>
        <color theme="1"/>
        <rFont val="宋体"/>
        <family val="3"/>
        <charset val="134"/>
      </rPr>
      <t>东区</t>
    </r>
    <r>
      <rPr>
        <sz val="10.5"/>
        <color theme="1"/>
        <rFont val="Times New Roman"/>
        <family val="1"/>
      </rPr>
      <t>16</t>
    </r>
    <r>
      <rPr>
        <sz val="10.5"/>
        <color theme="1"/>
        <rFont val="宋体"/>
        <family val="3"/>
        <charset val="134"/>
      </rPr>
      <t>栋花圃</t>
    </r>
  </si>
  <si>
    <r>
      <rPr>
        <sz val="10.5"/>
        <color theme="1"/>
        <rFont val="宋体"/>
        <family val="3"/>
        <charset val="134"/>
      </rPr>
      <t>东</t>
    </r>
    <r>
      <rPr>
        <sz val="10.5"/>
        <color theme="1"/>
        <rFont val="Times New Roman"/>
        <family val="1"/>
      </rPr>
      <t>16</t>
    </r>
    <r>
      <rPr>
        <sz val="10.5"/>
        <color theme="1"/>
        <rFont val="宋体"/>
        <family val="3"/>
        <charset val="134"/>
      </rPr>
      <t>栋和</t>
    </r>
    <r>
      <rPr>
        <sz val="10.5"/>
        <color theme="1"/>
        <rFont val="Times New Roman"/>
        <family val="1"/>
      </rPr>
      <t>17</t>
    </r>
    <r>
      <rPr>
        <sz val="10.5"/>
        <color theme="1"/>
        <rFont val="宋体"/>
        <family val="3"/>
        <charset val="134"/>
      </rPr>
      <t>栋之间</t>
    </r>
  </si>
  <si>
    <r>
      <rPr>
        <sz val="10.5"/>
        <color theme="1"/>
        <rFont val="宋体"/>
        <family val="3"/>
        <charset val="134"/>
      </rPr>
      <t>东区</t>
    </r>
    <r>
      <rPr>
        <sz val="10.5"/>
        <color theme="1"/>
        <rFont val="Times New Roman"/>
        <family val="1"/>
      </rPr>
      <t>17</t>
    </r>
    <r>
      <rPr>
        <sz val="10.5"/>
        <color theme="1"/>
        <rFont val="宋体"/>
        <family val="3"/>
        <charset val="134"/>
      </rPr>
      <t>栋花圃</t>
    </r>
  </si>
  <si>
    <r>
      <rPr>
        <sz val="10.5"/>
        <color theme="1"/>
        <rFont val="宋体"/>
        <family val="3"/>
        <charset val="134"/>
      </rPr>
      <t>东</t>
    </r>
    <r>
      <rPr>
        <sz val="10.5"/>
        <color theme="1"/>
        <rFont val="Times New Roman"/>
        <family val="1"/>
      </rPr>
      <t>17</t>
    </r>
    <r>
      <rPr>
        <sz val="10.5"/>
        <color theme="1"/>
        <rFont val="宋体"/>
        <family val="3"/>
        <charset val="134"/>
      </rPr>
      <t>栋和</t>
    </r>
    <r>
      <rPr>
        <sz val="10.5"/>
        <color theme="1"/>
        <rFont val="Times New Roman"/>
        <family val="1"/>
      </rPr>
      <t>18</t>
    </r>
    <r>
      <rPr>
        <sz val="10.5"/>
        <color theme="1"/>
        <rFont val="宋体"/>
        <family val="3"/>
        <charset val="134"/>
      </rPr>
      <t>栋之间</t>
    </r>
  </si>
  <si>
    <r>
      <rPr>
        <sz val="10.5"/>
        <color theme="1"/>
        <rFont val="宋体"/>
        <family val="3"/>
        <charset val="134"/>
      </rPr>
      <t>东区</t>
    </r>
    <r>
      <rPr>
        <sz val="10.5"/>
        <color theme="1"/>
        <rFont val="Times New Roman"/>
        <family val="1"/>
      </rPr>
      <t>18</t>
    </r>
    <r>
      <rPr>
        <sz val="10.5"/>
        <color theme="1"/>
        <rFont val="宋体"/>
        <family val="3"/>
        <charset val="134"/>
      </rPr>
      <t>栋花圃</t>
    </r>
  </si>
  <si>
    <r>
      <rPr>
        <sz val="10.5"/>
        <color theme="1"/>
        <rFont val="宋体"/>
        <family val="3"/>
        <charset val="134"/>
      </rPr>
      <t>东</t>
    </r>
    <r>
      <rPr>
        <sz val="10.5"/>
        <color theme="1"/>
        <rFont val="Times New Roman"/>
        <family val="1"/>
      </rPr>
      <t>18</t>
    </r>
    <r>
      <rPr>
        <sz val="10.5"/>
        <color theme="1"/>
        <rFont val="宋体"/>
        <family val="3"/>
        <charset val="134"/>
      </rPr>
      <t>栋</t>
    </r>
  </si>
  <si>
    <r>
      <rPr>
        <sz val="10.5"/>
        <color theme="1"/>
        <rFont val="宋体"/>
        <family val="3"/>
        <charset val="134"/>
      </rPr>
      <t>华山路绿带</t>
    </r>
  </si>
  <si>
    <r>
      <rPr>
        <sz val="10.5"/>
        <color theme="1"/>
        <rFont val="宋体"/>
        <family val="3"/>
        <charset val="134"/>
      </rPr>
      <t>金砂</t>
    </r>
    <r>
      <rPr>
        <sz val="10.5"/>
        <color theme="1"/>
        <rFont val="Times New Roman"/>
        <family val="1"/>
      </rPr>
      <t>-</t>
    </r>
    <r>
      <rPr>
        <sz val="10.5"/>
        <color theme="1"/>
        <rFont val="宋体"/>
        <family val="3"/>
        <charset val="134"/>
      </rPr>
      <t>龙湖沟西侧</t>
    </r>
  </si>
  <si>
    <r>
      <rPr>
        <sz val="10.5"/>
        <color theme="1"/>
        <rFont val="宋体"/>
        <family val="3"/>
        <charset val="134"/>
      </rPr>
      <t>金谷</t>
    </r>
  </si>
  <si>
    <r>
      <rPr>
        <sz val="10.5"/>
        <color theme="1"/>
        <rFont val="宋体"/>
        <family val="3"/>
        <charset val="134"/>
      </rPr>
      <t>龙湖新村</t>
    </r>
    <r>
      <rPr>
        <sz val="10.5"/>
        <color theme="1"/>
        <rFont val="Times New Roman"/>
        <family val="1"/>
      </rPr>
      <t>23-27</t>
    </r>
    <r>
      <rPr>
        <sz val="10.5"/>
        <color theme="1"/>
        <rFont val="宋体"/>
        <family val="3"/>
        <charset val="134"/>
      </rPr>
      <t>幢（绿地）</t>
    </r>
  </si>
  <si>
    <r>
      <rPr>
        <sz val="10.5"/>
        <color theme="1"/>
        <rFont val="宋体"/>
        <family val="3"/>
        <charset val="134"/>
      </rPr>
      <t>南湖</t>
    </r>
  </si>
  <si>
    <t>绿化平台面积</t>
  </si>
  <si>
    <t>平台名称</t>
  </si>
  <si>
    <t>范围</t>
  </si>
  <si>
    <t>绿地面积(㎡)</t>
  </si>
  <si>
    <r>
      <rPr>
        <sz val="10"/>
        <color theme="1"/>
        <rFont val="宋体"/>
        <family val="3"/>
        <charset val="134"/>
      </rPr>
      <t>迎宾广场</t>
    </r>
  </si>
  <si>
    <r>
      <rPr>
        <sz val="10"/>
        <color theme="1"/>
        <rFont val="宋体"/>
        <family val="3"/>
        <charset val="134"/>
      </rPr>
      <t>北侧</t>
    </r>
  </si>
  <si>
    <r>
      <rPr>
        <sz val="10"/>
        <color theme="1"/>
        <rFont val="宋体"/>
        <family val="3"/>
        <charset val="134"/>
      </rPr>
      <t>南侧</t>
    </r>
  </si>
  <si>
    <r>
      <rPr>
        <sz val="10"/>
        <color theme="1"/>
        <rFont val="宋体"/>
        <family val="3"/>
        <charset val="134"/>
      </rPr>
      <t>凤凰山平台</t>
    </r>
  </si>
  <si>
    <r>
      <rPr>
        <sz val="10"/>
        <color theme="1"/>
        <rFont val="宋体"/>
        <family val="3"/>
        <charset val="134"/>
      </rPr>
      <t>东厦路口至长江路口</t>
    </r>
  </si>
  <si>
    <r>
      <rPr>
        <sz val="10"/>
        <color theme="1"/>
        <rFont val="宋体"/>
        <family val="3"/>
        <charset val="134"/>
      </rPr>
      <t>黄河×天山平台</t>
    </r>
  </si>
  <si>
    <r>
      <rPr>
        <sz val="10"/>
        <color theme="1"/>
        <rFont val="宋体"/>
        <family val="3"/>
        <charset val="134"/>
      </rPr>
      <t>西南角</t>
    </r>
  </si>
  <si>
    <r>
      <rPr>
        <sz val="10"/>
        <color theme="1"/>
        <rFont val="宋体"/>
        <family val="3"/>
        <charset val="134"/>
      </rPr>
      <t>华山路绿带</t>
    </r>
  </si>
  <si>
    <r>
      <rPr>
        <sz val="10"/>
        <color theme="1"/>
        <rFont val="宋体"/>
        <family val="3"/>
        <charset val="134"/>
      </rPr>
      <t>金砂</t>
    </r>
    <r>
      <rPr>
        <sz val="10"/>
        <color theme="1"/>
        <rFont val="宋体"/>
        <family val="3"/>
        <charset val="134"/>
      </rPr>
      <t>-</t>
    </r>
    <r>
      <rPr>
        <sz val="10"/>
        <color theme="1"/>
        <rFont val="宋体"/>
        <family val="3"/>
        <charset val="134"/>
      </rPr>
      <t>龙湖北路</t>
    </r>
  </si>
  <si>
    <t>造价管理系统业绩上报表</t>
  </si>
  <si>
    <t>单位名称：</t>
  </si>
  <si>
    <t>组织机构代码证：</t>
  </si>
  <si>
    <t>79624232-X</t>
  </si>
  <si>
    <t>*项目名称：</t>
  </si>
  <si>
    <t>*工程类型：</t>
  </si>
  <si>
    <t>工程规模：</t>
  </si>
  <si>
    <t>面积(㎡)/长度（m):</t>
  </si>
  <si>
    <t>*项目阶段：</t>
  </si>
  <si>
    <t>资金来源：</t>
  </si>
  <si>
    <t>○国有资金    ○非国有资金</t>
  </si>
  <si>
    <t>*所含专业：</t>
  </si>
  <si>
    <t>项目所在地：</t>
  </si>
  <si>
    <t>*委托酬金（元）：</t>
  </si>
  <si>
    <t>*编审日期：</t>
  </si>
  <si>
    <t>*委托单位名称：</t>
  </si>
  <si>
    <t>委托时间：</t>
  </si>
  <si>
    <t>*委托单位联系人：</t>
  </si>
  <si>
    <t>*委托单位联系电话：</t>
  </si>
  <si>
    <t>*编制人证书编号：</t>
  </si>
  <si>
    <t>*编制人：</t>
  </si>
  <si>
    <t>*复核人证书编号：</t>
  </si>
  <si>
    <t>*复核人：</t>
  </si>
  <si>
    <t>委托内容：</t>
  </si>
  <si>
    <t>送审造价（元）：</t>
  </si>
  <si>
    <t>*编审造价（元）：</t>
  </si>
  <si>
    <t>核减造价（元）：</t>
  </si>
  <si>
    <t>核减率（%）：</t>
  </si>
  <si>
    <t>备注：</t>
  </si>
  <si>
    <t>业绩备案应上传以下资料：</t>
  </si>
  <si>
    <t>1造价咨询合同/委托书应含：“项目名称”，“委托费用”，“委托日期”，“委托单位公章”等内容的页面彩色扫描件</t>
  </si>
  <si>
    <t>2符合《广东省建设工程计价通则2010》格式的成果文件封面彩色扫描件</t>
  </si>
  <si>
    <t>3扫描件采用PDF或JPG格式，单文件大小不能超过2M</t>
  </si>
  <si>
    <t xml:space="preserve">  </t>
  </si>
  <si>
    <t>工程造价咨询收费通知单</t>
  </si>
  <si>
    <t>工程造价咨询基本信息</t>
  </si>
  <si>
    <t>工程量清单预算造价（编制）（元）</t>
  </si>
  <si>
    <t>钢筋分析量（吨）</t>
  </si>
  <si>
    <t>工程结算编制造价（元）</t>
  </si>
  <si>
    <t>编号</t>
  </si>
  <si>
    <t>钢筋分析费（元）</t>
  </si>
  <si>
    <t>预算编制费（预算编制费+钢筋分析费）</t>
  </si>
  <si>
    <t>结算编制费（预算编制费+钢筋分析费）</t>
  </si>
  <si>
    <t>委托单位</t>
  </si>
  <si>
    <t>工程造价幅度</t>
  </si>
  <si>
    <t>工程造价（元）</t>
  </si>
  <si>
    <t>预算编制费结果（元）</t>
  </si>
  <si>
    <t>计算过程</t>
  </si>
  <si>
    <t>结算编制费</t>
  </si>
  <si>
    <t>结算编制费结果（元）</t>
  </si>
  <si>
    <t>工程名称</t>
  </si>
  <si>
    <t xml:space="preserve"> </t>
  </si>
  <si>
    <t>100万元及以内</t>
  </si>
  <si>
    <t>服务内容</t>
  </si>
  <si>
    <t>委托内容</t>
  </si>
  <si>
    <t>101～500万元之间</t>
  </si>
  <si>
    <t>造 价 咨 询 结 果</t>
  </si>
  <si>
    <t>500万元</t>
  </si>
  <si>
    <t>咨询结果造价</t>
  </si>
  <si>
    <t>501～1000万元之间</t>
  </si>
  <si>
    <t>1000万元</t>
  </si>
  <si>
    <t>钢筋量</t>
  </si>
  <si>
    <t>吨</t>
  </si>
  <si>
    <t>1001～5000万元之间</t>
  </si>
  <si>
    <t>下浮率</t>
  </si>
  <si>
    <t>5000万元</t>
  </si>
  <si>
    <t>造 价 咨 询 费</t>
  </si>
  <si>
    <t>日期：</t>
  </si>
  <si>
    <t>5001～10000万元之间</t>
  </si>
  <si>
    <t>收费依据：按广东省物价局《关于调整我省建设工程造价咨询服务收费的复函》（粤价函[2011]742号）附件的收费标准收取。</t>
  </si>
  <si>
    <t>咨询费包干</t>
  </si>
  <si>
    <t>1亿元</t>
  </si>
  <si>
    <t>收费名称</t>
  </si>
  <si>
    <t>收费计算过程</t>
  </si>
  <si>
    <t>金额（元）</t>
  </si>
  <si>
    <t>公司经办人</t>
  </si>
  <si>
    <t>1亿以上</t>
  </si>
  <si>
    <t>定额预算造价（编制）（元）</t>
  </si>
  <si>
    <t>送审结算造价（元）</t>
  </si>
  <si>
    <t>钢筋数量（吨）</t>
  </si>
  <si>
    <t>审核后结算造价（元）</t>
  </si>
  <si>
    <t>结算审核基本收费</t>
  </si>
  <si>
    <t>结算审核费基本收费（元）</t>
  </si>
  <si>
    <t>100万元</t>
  </si>
  <si>
    <t>委托单位应付咨询费小计</t>
  </si>
  <si>
    <t>收费单位（盖章）：广东立真建设工程造价咨询有限公司</t>
  </si>
  <si>
    <t>经办人：李铮益</t>
  </si>
  <si>
    <t>联系电话：0754-88548562</t>
  </si>
  <si>
    <t>开户银行：中国民生银行汕头华山路支行</t>
  </si>
  <si>
    <t>银行账号：1705014170000594</t>
  </si>
  <si>
    <t>效益收费</t>
  </si>
  <si>
    <t>核减金额（元</t>
  </si>
  <si>
    <t>费率</t>
  </si>
  <si>
    <t>效益收费（元）</t>
  </si>
  <si>
    <t>结算审核费（基本收费+效益收费+钢筋分析费）</t>
  </si>
  <si>
    <t>工程量清单预算造价（审核）（元）</t>
  </si>
  <si>
    <t>定额预算造价（审核）（元）</t>
  </si>
  <si>
    <t>保洁面积汇总表</t>
    <phoneticPr fontId="9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</si>
</sst>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1" formatCode="_ * #,##0_ ;_ * \-#,##0_ ;_ * &quot;-&quot;_ ;_ @_ "/>
    <numFmt numFmtId="43" formatCode="_ * #,##0.00_ ;_ * \-#,##0.00_ ;_ * &quot;-&quot;??_ ;_ @_ "/>
    <numFmt numFmtId="179" formatCode="_ &quot;￥&quot;* #,##0.00_ ;_ &quot;￥&quot;* \-#,##0.00_ ;_ &quot;￥&quot;* &quot;-&quot;??_ ;_ @_ "/>
    <numFmt numFmtId="180" formatCode="yy\.mm\.dd"/>
    <numFmt numFmtId="181" formatCode="_(&quot;$&quot;* #,##0_);_(&quot;$&quot;* \(#,##0\);_(&quot;$&quot;* &quot;-&quot;_);_(@_)"/>
    <numFmt numFmtId="182" formatCode="_ [$€-2]* #,##0.00_ ;_ [$€-2]* \-#,##0.00_ ;_ [$€-2]* &quot;-&quot;??_ "/>
    <numFmt numFmtId="183" formatCode="#,##0;[Red]\(#,##0\)"/>
    <numFmt numFmtId="184" formatCode="_-* #,##0_$_-;\-* #,##0_$_-;_-* &quot;-&quot;_$_-;_-@_-"/>
    <numFmt numFmtId="185" formatCode="_-&quot;$&quot;\ * #,##0_-;_-&quot;$&quot;\ * #,##0\-;_-&quot;$&quot;\ * &quot;-&quot;_-;_-@_-"/>
    <numFmt numFmtId="186" formatCode="0.00_)"/>
    <numFmt numFmtId="187" formatCode="&quot;$&quot;\ #,##0.00_-;[Red]&quot;$&quot;\ #,##0.00\-"/>
    <numFmt numFmtId="188" formatCode="&quot;$&quot;#,##0_);\(&quot;$&quot;#,##0\)"/>
    <numFmt numFmtId="189" formatCode="_(&quot;$&quot;* #,##0.00_);_(&quot;$&quot;* \(#,##0.00\);_(&quot;$&quot;* &quot;-&quot;??_);_(@_)"/>
    <numFmt numFmtId="190" formatCode="#,##0;\-#,##0;&quot;-&quot;"/>
    <numFmt numFmtId="191" formatCode="#,##0;\(#,##0\)"/>
    <numFmt numFmtId="192" formatCode="_-* #,##0.00_-;\-* #,##0.00_-;_-* &quot;-&quot;??_-;_-@_-"/>
    <numFmt numFmtId="193" formatCode="_-&quot;$&quot;\ * #,##0.00_-;_-&quot;$&quot;\ * #,##0.00\-;_-&quot;$&quot;\ * &quot;-&quot;??_-;_-@_-"/>
    <numFmt numFmtId="194" formatCode="\$#,##0.00;\(\$#,##0.00\)"/>
    <numFmt numFmtId="195" formatCode="\$#,##0;\(\$#,##0\)"/>
    <numFmt numFmtId="196" formatCode="#,##0.0_);\(#,##0.0\)"/>
    <numFmt numFmtId="197" formatCode="&quot;?\t#,##0_);[Red]\(&quot;&quot;?&quot;\t#,##0\)"/>
    <numFmt numFmtId="198" formatCode="&quot;$&quot;#,##0_);[Red]\(&quot;$&quot;#,##0\)"/>
    <numFmt numFmtId="199" formatCode="_-* #,##0&quot;$&quot;_-;\-* #,##0&quot;$&quot;_-;_-* &quot;-&quot;&quot;$&quot;_-;_-@_-"/>
    <numFmt numFmtId="200" formatCode="&quot;$&quot;#,##0.00_);[Red]\(&quot;$&quot;#,##0.00\)"/>
    <numFmt numFmtId="201" formatCode="_-* #,##0\ _k_r_-;\-* #,##0\ _k_r_-;_-* &quot;-&quot;\ _k_r_-;_-@_-"/>
    <numFmt numFmtId="202" formatCode="_-* #,##0.00\ _k_r_-;\-* #,##0.00\ _k_r_-;_-* &quot;-&quot;??\ _k_r_-;_-@_-"/>
    <numFmt numFmtId="203" formatCode="&quot;綅&quot;\t#,##0_);[Red]\(&quot;綅&quot;\t#,##0\)"/>
    <numFmt numFmtId="204" formatCode="_-* #,##0.00&quot;$&quot;_-;\-* #,##0.00&quot;$&quot;_-;_-* &quot;-&quot;??&quot;$&quot;_-;_-@_-"/>
    <numFmt numFmtId="205" formatCode="_-&quot;$&quot;* #,##0_-;\-&quot;$&quot;* #,##0_-;_-&quot;$&quot;* &quot;-&quot;_-;_-@_-"/>
    <numFmt numFmtId="206" formatCode="_-* #,##0.00_$_-;\-* #,##0.00_$_-;_-* &quot;-&quot;??_$_-;_-@_-"/>
    <numFmt numFmtId="207" formatCode="_-&quot;$&quot;* #,##0.00_-;\-&quot;$&quot;* #,##0.00_-;_-&quot;$&quot;* &quot;-&quot;??_-;_-@_-"/>
    <numFmt numFmtId="208" formatCode="0.0"/>
    <numFmt numFmtId="209" formatCode="0_ "/>
    <numFmt numFmtId="210" formatCode="0.00_ "/>
    <numFmt numFmtId="211" formatCode="0.00_);[Red]\(0.00\)"/>
    <numFmt numFmtId="212" formatCode="[$-F800]dddd\,\ mmmm\ dd\,\ yyyy"/>
    <numFmt numFmtId="213" formatCode="0.0_ "/>
  </numFmts>
  <fonts count="101">
    <font>
      <sz val="12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b/>
      <sz val="22"/>
      <color indexed="10"/>
      <name val="华文行楷"/>
      <charset val="134"/>
    </font>
    <font>
      <sz val="10"/>
      <name val="宋体"/>
      <charset val="134"/>
    </font>
    <font>
      <b/>
      <sz val="11"/>
      <name val="宋体"/>
      <charset val="134"/>
    </font>
    <font>
      <b/>
      <sz val="13"/>
      <name val="黑体"/>
      <charset val="134"/>
    </font>
    <font>
      <b/>
      <sz val="14"/>
      <name val="宋体"/>
      <charset val="134"/>
    </font>
    <font>
      <sz val="11"/>
      <color indexed="12"/>
      <name val="宋体"/>
      <charset val="134"/>
    </font>
    <font>
      <sz val="11"/>
      <color indexed="0"/>
      <name val="Times New Roman"/>
    </font>
    <font>
      <b/>
      <sz val="22"/>
      <name val="宋体"/>
      <charset val="134"/>
    </font>
    <font>
      <sz val="12"/>
      <color indexed="8"/>
      <name val="宋体"/>
      <charset val="134"/>
    </font>
    <font>
      <sz val="28"/>
      <name val="宋体"/>
      <charset val="134"/>
    </font>
    <font>
      <b/>
      <sz val="14"/>
      <name val="等线"/>
      <charset val="134"/>
    </font>
    <font>
      <b/>
      <sz val="10"/>
      <name val="宋体"/>
      <charset val="134"/>
    </font>
    <font>
      <b/>
      <sz val="11"/>
      <name val="等线"/>
      <charset val="134"/>
    </font>
    <font>
      <b/>
      <sz val="10"/>
      <color indexed="8"/>
      <name val="宋体"/>
      <charset val="134"/>
    </font>
    <font>
      <sz val="10"/>
      <name val="Times New Roman"/>
    </font>
    <font>
      <b/>
      <sz val="10"/>
      <name val="Times New Roman"/>
    </font>
    <font>
      <b/>
      <sz val="11"/>
      <name val="宋体"/>
      <charset val="134"/>
      <scheme val="minor"/>
    </font>
    <font>
      <b/>
      <sz val="9.5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2"/>
      <name val="宋体"/>
      <charset val="134"/>
    </font>
    <font>
      <b/>
      <sz val="18"/>
      <color indexed="56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sz val="12"/>
      <color indexed="17"/>
      <name val="宋体"/>
      <family val="3"/>
      <charset val="134"/>
    </font>
    <font>
      <sz val="10"/>
      <name val="Helv"/>
      <family val="2"/>
    </font>
    <font>
      <sz val="8"/>
      <name val="Times New Roman"/>
      <family val="1"/>
    </font>
    <font>
      <sz val="10"/>
      <name val="Arial"/>
      <family val="2"/>
    </font>
    <font>
      <sz val="12"/>
      <color indexed="9"/>
      <name val="宋体"/>
      <family val="3"/>
      <charset val="134"/>
    </font>
    <font>
      <sz val="12"/>
      <name val="Times New Roman"/>
      <family val="1"/>
    </font>
    <font>
      <sz val="12"/>
      <color indexed="20"/>
      <name val="楷体_GB2312"/>
      <charset val="134"/>
    </font>
    <font>
      <sz val="12"/>
      <name val="Arial"/>
      <family val="2"/>
    </font>
    <font>
      <sz val="10"/>
      <color indexed="8"/>
      <name val="Arial"/>
      <family val="2"/>
    </font>
    <font>
      <sz val="10.5"/>
      <color indexed="20"/>
      <name val="宋体"/>
      <family val="3"/>
      <charset val="134"/>
    </font>
    <font>
      <sz val="12"/>
      <color indexed="17"/>
      <name val="楷体_GB2312"/>
      <charset val="134"/>
    </font>
    <font>
      <sz val="10"/>
      <name val="Geneva"/>
    </font>
    <font>
      <sz val="10.5"/>
      <color indexed="17"/>
      <name val="宋体"/>
      <family val="3"/>
      <charset val="134"/>
    </font>
    <font>
      <sz val="8"/>
      <name val="Arial"/>
      <family val="2"/>
    </font>
    <font>
      <b/>
      <sz val="8"/>
      <name val="Arial"/>
      <family val="2"/>
    </font>
    <font>
      <sz val="12"/>
      <color indexed="20"/>
      <name val="宋体"/>
      <family val="3"/>
      <charset val="134"/>
    </font>
    <font>
      <b/>
      <i/>
      <sz val="16"/>
      <name val="Helv"/>
      <family val="2"/>
    </font>
    <font>
      <sz val="7"/>
      <name val="Helv"/>
      <family val="2"/>
    </font>
    <font>
      <sz val="10"/>
      <color indexed="20"/>
      <name val="宋体"/>
      <family val="3"/>
      <charset val="134"/>
    </font>
    <font>
      <sz val="10"/>
      <color indexed="17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0"/>
      <name val="楷体"/>
      <family val="3"/>
      <charset val="134"/>
    </font>
    <font>
      <u/>
      <sz val="7.5"/>
      <color indexed="12"/>
      <name val="Arial"/>
      <family val="2"/>
    </font>
    <font>
      <b/>
      <sz val="10"/>
      <name val="Tms Rmn"/>
    </font>
    <font>
      <b/>
      <sz val="10"/>
      <name val="MS Sans Serif"/>
    </font>
    <font>
      <b/>
      <sz val="12"/>
      <name val="Arial"/>
      <family val="2"/>
    </font>
    <font>
      <sz val="12"/>
      <color indexed="16"/>
      <name val="宋体"/>
      <family val="3"/>
      <charset val="134"/>
    </font>
    <font>
      <b/>
      <sz val="12"/>
      <name val="Times New Roman"/>
      <family val="1"/>
    </font>
    <font>
      <b/>
      <sz val="9"/>
      <name val="Arial"/>
      <family val="2"/>
    </font>
    <font>
      <u/>
      <sz val="7.5"/>
      <color indexed="36"/>
      <name val="Arial"/>
      <family val="2"/>
    </font>
    <font>
      <b/>
      <sz val="18"/>
      <name val="Arial"/>
      <family val="2"/>
    </font>
    <font>
      <sz val="12"/>
      <name val="Helv"/>
      <family val="2"/>
    </font>
    <font>
      <sz val="12"/>
      <color indexed="9"/>
      <name val="Helv"/>
      <family val="2"/>
    </font>
    <font>
      <sz val="7"/>
      <name val="Small Fonts"/>
      <family val="3"/>
      <charset val="134"/>
    </font>
    <font>
      <sz val="10"/>
      <name val="Courier"/>
    </font>
    <font>
      <sz val="9"/>
      <color indexed="8"/>
      <name val="宋体"/>
      <family val="3"/>
      <charset val="134"/>
    </font>
    <font>
      <sz val="7"/>
      <color indexed="10"/>
      <name val="Helv"/>
      <family val="2"/>
    </font>
    <font>
      <sz val="10"/>
      <color indexed="8"/>
      <name val="MS Sans Serif"/>
    </font>
    <font>
      <sz val="12"/>
      <name val="바탕체"/>
      <charset val="134"/>
    </font>
    <font>
      <sz val="12"/>
      <name val="Courier"/>
    </font>
    <font>
      <b/>
      <sz val="14"/>
      <name val="楷体"/>
      <family val="3"/>
      <charset val="134"/>
    </font>
    <font>
      <b/>
      <sz val="18"/>
      <color indexed="62"/>
      <name val="宋体"/>
      <family val="3"/>
      <charset val="134"/>
    </font>
    <font>
      <u/>
      <sz val="12"/>
      <color indexed="12"/>
      <name val="宋体"/>
      <family val="3"/>
      <charset val="134"/>
    </font>
    <font>
      <u/>
      <sz val="12"/>
      <color indexed="36"/>
      <name val="宋体"/>
      <family val="3"/>
      <charset val="134"/>
    </font>
    <font>
      <sz val="12"/>
      <name val="官帕眉"/>
      <charset val="134"/>
    </font>
    <font>
      <sz val="12"/>
      <name val="新細明體"/>
      <charset val="134"/>
    </font>
    <font>
      <sz val="10"/>
      <name val="MS Sans Serif"/>
    </font>
    <font>
      <sz val="10"/>
      <name val="Courier New"/>
      <family val="3"/>
    </font>
    <font>
      <sz val="9"/>
      <name val="Times New Roman"/>
      <family val="1"/>
    </font>
    <font>
      <sz val="10.5"/>
      <color theme="1"/>
      <name val="Times New Roman"/>
      <family val="1"/>
    </font>
    <font>
      <sz val="10.5"/>
      <color theme="1"/>
      <name val="宋体"/>
      <family val="3"/>
      <charset val="134"/>
    </font>
    <font>
      <sz val="9"/>
      <color indexed="10"/>
      <name val="宋体"/>
      <family val="3"/>
      <charset val="134"/>
    </font>
    <font>
      <sz val="9"/>
      <name val="宋体"/>
      <family val="3"/>
      <charset val="134"/>
    </font>
    <font>
      <b/>
      <sz val="11"/>
      <color indexed="12"/>
      <name val="黑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10"/>
      <color theme="1"/>
      <name val="宋体"/>
      <family val="3"/>
      <charset val="134"/>
    </font>
    <font>
      <sz val="28"/>
      <name val="宋体"/>
      <family val="3"/>
      <charset val="134"/>
    </font>
  </fonts>
  <fills count="4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gray125">
        <bgColor indexed="41"/>
      </patternFill>
    </fill>
    <fill>
      <patternFill patternType="solid">
        <fgColor indexed="46"/>
        <bgColor indexed="64"/>
      </patternFill>
    </fill>
    <fill>
      <patternFill patternType="gray125">
        <fgColor indexed="9"/>
        <bgColor indexed="41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3"/>
        <bgColor indexed="9"/>
      </patternFill>
    </fill>
    <fill>
      <patternFill patternType="solid">
        <fgColor indexed="42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0"/>
        <bgColor indexed="64"/>
      </patternFill>
    </fill>
    <fill>
      <patternFill patternType="gray0625"/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lightUp">
        <fgColor indexed="9"/>
        <bgColor indexed="55"/>
      </patternFill>
    </fill>
    <fill>
      <patternFill patternType="solid">
        <fgColor indexed="12"/>
        <bgColor indexed="64"/>
      </patternFill>
    </fill>
    <fill>
      <patternFill patternType="mediumGray">
        <fgColor indexed="22"/>
      </patternFill>
    </fill>
  </fills>
  <borders count="9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10"/>
      </left>
      <right/>
      <top style="double">
        <color indexed="10"/>
      </top>
      <bottom/>
      <diagonal/>
    </border>
    <border>
      <left style="double">
        <color indexed="1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0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ck">
        <color auto="1"/>
      </left>
      <right style="hair">
        <color auto="1"/>
      </right>
      <top/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double">
        <color indexed="10"/>
      </top>
      <bottom/>
      <diagonal/>
    </border>
    <border>
      <left/>
      <right style="double">
        <color indexed="10"/>
      </right>
      <top style="double">
        <color indexed="10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indexed="10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indexed="1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indexed="10"/>
      </right>
      <top style="thin">
        <color auto="1"/>
      </top>
      <bottom/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ck">
        <color auto="1"/>
      </right>
      <top/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502">
    <xf numFmtId="0" fontId="0" fillId="0" borderId="0"/>
    <xf numFmtId="0" fontId="42" fillId="29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25" fillId="21" borderId="0">
      <alignment vertical="center"/>
    </xf>
    <xf numFmtId="0" fontId="43" fillId="0" borderId="0"/>
    <xf numFmtId="0" fontId="43" fillId="0" borderId="0"/>
    <xf numFmtId="0" fontId="44" fillId="0" borderId="0">
      <alignment horizontal="center" wrapText="1"/>
      <protection locked="0"/>
    </xf>
    <xf numFmtId="0" fontId="12" fillId="18" borderId="0" applyNumberFormat="0" applyBorder="0" applyAlignment="0" applyProtection="0"/>
    <xf numFmtId="0" fontId="38" fillId="29" borderId="0" applyNumberFormat="0" applyBorder="0" applyAlignment="0" applyProtection="0">
      <alignment vertical="center"/>
    </xf>
    <xf numFmtId="0" fontId="35" fillId="18" borderId="83">
      <alignment vertical="center"/>
    </xf>
    <xf numFmtId="0" fontId="39" fillId="13" borderId="0" applyNumberFormat="0" applyBorder="0" applyAlignment="0" applyProtection="0">
      <alignment vertical="center"/>
    </xf>
    <xf numFmtId="180" fontId="45" fillId="0" borderId="41" applyFill="0" applyProtection="0">
      <alignment horizontal="right"/>
    </xf>
    <xf numFmtId="0" fontId="46" fillId="19" borderId="0" applyNumberFormat="0" applyBorder="0" applyAlignment="0" applyProtection="0"/>
    <xf numFmtId="0" fontId="38" fillId="7" borderId="0" applyNumberFormat="0" applyBorder="0" applyAlignment="0" applyProtection="0">
      <alignment vertical="center"/>
    </xf>
    <xf numFmtId="0" fontId="47" fillId="0" borderId="0"/>
    <xf numFmtId="0" fontId="39" fillId="13" borderId="0" applyNumberFormat="0" applyBorder="0" applyAlignment="0" applyProtection="0">
      <alignment vertical="center"/>
    </xf>
    <xf numFmtId="0" fontId="47" fillId="0" borderId="0"/>
    <xf numFmtId="0" fontId="25" fillId="0" borderId="0">
      <alignment vertical="center"/>
    </xf>
    <xf numFmtId="0" fontId="47" fillId="0" borderId="0"/>
    <xf numFmtId="0" fontId="48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9" fontId="96" fillId="0" borderId="0" applyFont="0" applyFill="0" applyBorder="0" applyAlignment="0" applyProtection="0">
      <alignment vertical="center"/>
    </xf>
    <xf numFmtId="0" fontId="49" fillId="14" borderId="1">
      <alignment horizontal="center" vertical="center"/>
    </xf>
    <xf numFmtId="0" fontId="47" fillId="0" borderId="0"/>
    <xf numFmtId="0" fontId="33" fillId="17" borderId="83" applyNumberFormat="0" applyAlignment="0" applyProtection="0">
      <alignment vertical="center"/>
    </xf>
    <xf numFmtId="0" fontId="50" fillId="0" borderId="0">
      <alignment vertical="top"/>
    </xf>
    <xf numFmtId="0" fontId="25" fillId="4" borderId="0">
      <alignment vertical="center"/>
    </xf>
    <xf numFmtId="0" fontId="38" fillId="7" borderId="0" applyNumberFormat="0" applyBorder="0" applyAlignment="0" applyProtection="0">
      <alignment vertical="center"/>
    </xf>
    <xf numFmtId="0" fontId="45" fillId="0" borderId="0"/>
    <xf numFmtId="181" fontId="96" fillId="0" borderId="0" applyFont="0" applyFill="0" applyBorder="0" applyAlignment="0" applyProtection="0"/>
    <xf numFmtId="0" fontId="38" fillId="7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32" fillId="0" borderId="82" applyNumberFormat="0" applyFill="0" applyAlignment="0" applyProtection="0">
      <alignment vertical="center"/>
    </xf>
    <xf numFmtId="0" fontId="96" fillId="0" borderId="0" applyNumberFormat="0" applyFont="0" applyFill="0" applyBorder="0" applyAlignment="0" applyProtection="0">
      <alignment horizontal="left"/>
    </xf>
    <xf numFmtId="0" fontId="25" fillId="0" borderId="0">
      <alignment vertical="center"/>
    </xf>
    <xf numFmtId="0" fontId="51" fillId="4" borderId="0" applyNumberFormat="0" applyBorder="0" applyAlignment="0" applyProtection="0">
      <alignment vertical="center"/>
    </xf>
    <xf numFmtId="0" fontId="43" fillId="0" borderId="0"/>
    <xf numFmtId="0" fontId="47" fillId="0" borderId="0"/>
    <xf numFmtId="0" fontId="40" fillId="2" borderId="0">
      <alignment vertical="center"/>
    </xf>
    <xf numFmtId="0" fontId="38" fillId="7" borderId="0" applyNumberFormat="0" applyBorder="0" applyAlignment="0" applyProtection="0">
      <alignment vertical="center"/>
    </xf>
    <xf numFmtId="0" fontId="50" fillId="0" borderId="0">
      <alignment vertical="top"/>
    </xf>
    <xf numFmtId="0" fontId="43" fillId="0" borderId="0"/>
    <xf numFmtId="0" fontId="45" fillId="0" borderId="0"/>
    <xf numFmtId="0" fontId="42" fillId="7" borderId="0" applyNumberFormat="0" applyBorder="0" applyAlignment="0" applyProtection="0"/>
    <xf numFmtId="0" fontId="47" fillId="0" borderId="0"/>
    <xf numFmtId="0" fontId="52" fillId="7" borderId="0" applyNumberFormat="0" applyBorder="0" applyAlignment="0" applyProtection="0">
      <alignment vertical="center"/>
    </xf>
    <xf numFmtId="0" fontId="43" fillId="0" borderId="0"/>
    <xf numFmtId="0" fontId="42" fillId="7" borderId="0" applyNumberFormat="0" applyBorder="0" applyAlignment="0" applyProtection="0">
      <alignment vertical="center"/>
    </xf>
    <xf numFmtId="0" fontId="47" fillId="0" borderId="0"/>
    <xf numFmtId="0" fontId="45" fillId="0" borderId="0"/>
    <xf numFmtId="0" fontId="45" fillId="0" borderId="0"/>
    <xf numFmtId="2" fontId="49" fillId="0" borderId="0" applyProtection="0"/>
    <xf numFmtId="0" fontId="45" fillId="0" borderId="0"/>
    <xf numFmtId="0" fontId="47" fillId="0" borderId="0"/>
    <xf numFmtId="0" fontId="43" fillId="0" borderId="0"/>
    <xf numFmtId="0" fontId="12" fillId="16" borderId="0" applyNumberFormat="0" applyBorder="0" applyAlignment="0" applyProtection="0"/>
    <xf numFmtId="49" fontId="96" fillId="0" borderId="0" applyFont="0" applyFill="0" applyBorder="0" applyAlignment="0" applyProtection="0"/>
    <xf numFmtId="0" fontId="30" fillId="0" borderId="80" applyNumberFormat="0" applyFill="0" applyAlignment="0" applyProtection="0">
      <alignment vertical="center"/>
    </xf>
    <xf numFmtId="0" fontId="47" fillId="0" borderId="0"/>
    <xf numFmtId="0" fontId="41" fillId="28" borderId="0">
      <alignment vertical="center"/>
    </xf>
    <xf numFmtId="0" fontId="47" fillId="0" borderId="0"/>
    <xf numFmtId="0" fontId="53" fillId="0" borderId="0"/>
    <xf numFmtId="0" fontId="12" fillId="29" borderId="0" applyNumberFormat="0" applyBorder="0" applyAlignment="0" applyProtection="0"/>
    <xf numFmtId="0" fontId="38" fillId="29" borderId="0" applyNumberFormat="0" applyBorder="0" applyAlignment="0" applyProtection="0">
      <alignment vertical="center"/>
    </xf>
    <xf numFmtId="0" fontId="43" fillId="0" borderId="0"/>
    <xf numFmtId="41" fontId="96" fillId="0" borderId="0" applyFont="0" applyFill="0" applyBorder="0" applyAlignment="0" applyProtection="0"/>
    <xf numFmtId="0" fontId="43" fillId="0" borderId="0"/>
    <xf numFmtId="0" fontId="50" fillId="0" borderId="0">
      <alignment vertical="top"/>
    </xf>
    <xf numFmtId="0" fontId="39" fillId="13" borderId="0" applyNumberFormat="0" applyBorder="0" applyAlignment="0" applyProtection="0">
      <alignment vertical="center"/>
    </xf>
    <xf numFmtId="0" fontId="12" fillId="16" borderId="0" applyNumberFormat="0" applyBorder="0" applyAlignment="0" applyProtection="0"/>
    <xf numFmtId="0" fontId="54" fillId="29" borderId="0" applyNumberFormat="0" applyBorder="0" applyAlignment="0" applyProtection="0">
      <alignment vertical="center"/>
    </xf>
    <xf numFmtId="0" fontId="50" fillId="0" borderId="0">
      <alignment vertical="top"/>
    </xf>
    <xf numFmtId="0" fontId="38" fillId="7" borderId="0">
      <alignment vertical="center"/>
    </xf>
    <xf numFmtId="0" fontId="50" fillId="0" borderId="0">
      <alignment vertical="top"/>
    </xf>
    <xf numFmtId="0" fontId="38" fillId="29" borderId="0" applyNumberFormat="0" applyBorder="0" applyAlignment="0" applyProtection="0">
      <alignment vertical="center"/>
    </xf>
    <xf numFmtId="0" fontId="45" fillId="0" borderId="0"/>
    <xf numFmtId="0" fontId="38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45" fillId="0" borderId="0"/>
    <xf numFmtId="0" fontId="45" fillId="0" borderId="0" applyNumberFormat="0" applyFill="0" applyBorder="0" applyAlignment="0" applyProtection="0"/>
    <xf numFmtId="0" fontId="55" fillId="18" borderId="0" applyNumberFormat="0" applyBorder="0" applyAlignment="0" applyProtection="0"/>
    <xf numFmtId="0" fontId="56" fillId="0" borderId="52">
      <alignment horizontal="center"/>
    </xf>
    <xf numFmtId="0" fontId="31" fillId="0" borderId="81">
      <alignment vertical="center"/>
    </xf>
    <xf numFmtId="0" fontId="43" fillId="0" borderId="0"/>
    <xf numFmtId="0" fontId="52" fillId="7" borderId="0" applyNumberFormat="0" applyBorder="0" applyAlignment="0" applyProtection="0">
      <alignment vertical="center"/>
    </xf>
    <xf numFmtId="0" fontId="45" fillId="0" borderId="0"/>
    <xf numFmtId="43" fontId="96" fillId="0" borderId="0" applyFont="0" applyFill="0" applyBorder="0" applyAlignment="0" applyProtection="0"/>
    <xf numFmtId="0" fontId="43" fillId="0" borderId="0"/>
    <xf numFmtId="0" fontId="43" fillId="0" borderId="0"/>
    <xf numFmtId="0" fontId="47" fillId="0" borderId="0"/>
    <xf numFmtId="0" fontId="48" fillId="13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7" fillId="0" borderId="0"/>
    <xf numFmtId="0" fontId="39" fillId="13" borderId="0" applyNumberFormat="0" applyBorder="0" applyAlignment="0" applyProtection="0">
      <alignment vertical="center"/>
    </xf>
    <xf numFmtId="0" fontId="53" fillId="0" borderId="0"/>
    <xf numFmtId="0" fontId="53" fillId="0" borderId="0"/>
    <xf numFmtId="182" fontId="96" fillId="0" borderId="0" applyFont="0" applyFill="0" applyBorder="0" applyAlignment="0" applyProtection="0"/>
    <xf numFmtId="0" fontId="57" fillId="4" borderId="0" applyNumberFormat="0" applyBorder="0" applyAlignment="0" applyProtection="0">
      <alignment vertical="center"/>
    </xf>
    <xf numFmtId="0" fontId="43" fillId="0" borderId="0"/>
    <xf numFmtId="0" fontId="48" fillId="13" borderId="0" applyNumberFormat="0" applyBorder="0" applyAlignment="0" applyProtection="0">
      <alignment vertical="center"/>
    </xf>
    <xf numFmtId="0" fontId="43" fillId="0" borderId="0"/>
    <xf numFmtId="0" fontId="48" fillId="13" borderId="0" applyNumberFormat="0" applyBorder="0" applyAlignment="0" applyProtection="0">
      <alignment vertical="center"/>
    </xf>
    <xf numFmtId="0" fontId="47" fillId="0" borderId="0"/>
    <xf numFmtId="0" fontId="41" fillId="30" borderId="0">
      <alignment vertical="center"/>
    </xf>
    <xf numFmtId="0" fontId="54" fillId="29" borderId="0" applyNumberFormat="0" applyBorder="0" applyAlignment="0" applyProtection="0">
      <alignment vertical="center"/>
    </xf>
    <xf numFmtId="0" fontId="47" fillId="0" borderId="0"/>
    <xf numFmtId="0" fontId="25" fillId="13" borderId="0">
      <alignment vertical="center"/>
    </xf>
    <xf numFmtId="0" fontId="47" fillId="0" borderId="0"/>
    <xf numFmtId="9" fontId="96" fillId="0" borderId="0" applyFont="0" applyFill="0" applyBorder="0" applyAlignment="0" applyProtection="0">
      <alignment vertical="center"/>
    </xf>
    <xf numFmtId="0" fontId="43" fillId="0" borderId="0"/>
    <xf numFmtId="183" fontId="45" fillId="0" borderId="0"/>
    <xf numFmtId="184" fontId="96" fillId="0" borderId="0" applyFont="0" applyFill="0" applyBorder="0" applyAlignment="0" applyProtection="0"/>
    <xf numFmtId="0" fontId="43" fillId="0" borderId="0"/>
    <xf numFmtId="0" fontId="25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/>
    <xf numFmtId="0" fontId="25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>
      <alignment vertical="center"/>
    </xf>
    <xf numFmtId="0" fontId="31" fillId="0" borderId="81" applyNumberFormat="0" applyFill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5" fillId="4" borderId="0">
      <alignment vertical="center"/>
    </xf>
    <xf numFmtId="185" fontId="96" fillId="0" borderId="0" applyFont="0" applyFill="0" applyBorder="0" applyAlignment="0" applyProtection="0"/>
    <xf numFmtId="0" fontId="25" fillId="0" borderId="0">
      <alignment vertical="center"/>
    </xf>
    <xf numFmtId="40" fontId="96" fillId="0" borderId="0" applyFont="0" applyFill="0" applyBorder="0" applyAlignment="0" applyProtection="0"/>
    <xf numFmtId="0" fontId="25" fillId="29" borderId="0">
      <alignment vertical="center"/>
    </xf>
    <xf numFmtId="0" fontId="25" fillId="17" borderId="0">
      <alignment vertical="center"/>
    </xf>
    <xf numFmtId="0" fontId="25" fillId="11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96" fillId="0" borderId="0"/>
    <xf numFmtId="0" fontId="25" fillId="4" borderId="0" applyNumberFormat="0" applyBorder="0" applyAlignment="0" applyProtection="0">
      <alignment vertical="center"/>
    </xf>
    <xf numFmtId="186" fontId="58" fillId="0" borderId="0"/>
    <xf numFmtId="0" fontId="38" fillId="7" borderId="0" applyNumberFormat="0" applyBorder="0" applyAlignment="0" applyProtection="0">
      <alignment vertical="center"/>
    </xf>
    <xf numFmtId="3" fontId="59" fillId="0" borderId="0"/>
    <xf numFmtId="0" fontId="25" fillId="11" borderId="0" applyNumberFormat="0" applyBorder="0" applyAlignment="0" applyProtection="0">
      <alignment vertical="center"/>
    </xf>
    <xf numFmtId="0" fontId="26" fillId="0" borderId="0">
      <alignment vertical="center"/>
    </xf>
    <xf numFmtId="0" fontId="25" fillId="31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5" fillId="11" borderId="0">
      <alignment vertical="center"/>
    </xf>
    <xf numFmtId="0" fontId="51" fillId="4" borderId="0" applyNumberFormat="0" applyBorder="0" applyAlignment="0" applyProtection="0">
      <alignment vertical="center"/>
    </xf>
    <xf numFmtId="0" fontId="25" fillId="24" borderId="0">
      <alignment vertical="center"/>
    </xf>
    <xf numFmtId="0" fontId="38" fillId="7" borderId="0" applyNumberFormat="0" applyBorder="0" applyAlignment="0" applyProtection="0">
      <alignment vertical="center"/>
    </xf>
    <xf numFmtId="0" fontId="25" fillId="26" borderId="0">
      <alignment vertical="center"/>
    </xf>
    <xf numFmtId="0" fontId="60" fillId="4" borderId="0" applyNumberFormat="0" applyBorder="0" applyAlignment="0" applyProtection="0">
      <alignment vertical="center"/>
    </xf>
    <xf numFmtId="0" fontId="25" fillId="11" borderId="0">
      <alignment vertical="center"/>
    </xf>
    <xf numFmtId="0" fontId="52" fillId="7" borderId="0" applyNumberFormat="0" applyBorder="0" applyAlignment="0" applyProtection="0">
      <alignment vertical="center"/>
    </xf>
    <xf numFmtId="0" fontId="61" fillId="29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25" fillId="31" borderId="0">
      <alignment vertical="center"/>
    </xf>
    <xf numFmtId="0" fontId="52" fillId="7" borderId="0" applyNumberFormat="0" applyBorder="0" applyAlignment="0" applyProtection="0">
      <alignment vertical="center"/>
    </xf>
    <xf numFmtId="0" fontId="62" fillId="33" borderId="0" applyNumberFormat="0" applyBorder="0" applyAlignment="0" applyProtection="0"/>
    <xf numFmtId="0" fontId="41" fillId="22" borderId="0" applyNumberFormat="0" applyBorder="0" applyAlignment="0" applyProtection="0">
      <alignment vertical="center"/>
    </xf>
    <xf numFmtId="0" fontId="62" fillId="34" borderId="0" applyNumberFormat="0" applyBorder="0" applyAlignment="0" applyProtection="0"/>
    <xf numFmtId="0" fontId="41" fillId="24" borderId="0" applyNumberFormat="0" applyBorder="0" applyAlignment="0" applyProtection="0">
      <alignment vertical="center"/>
    </xf>
    <xf numFmtId="0" fontId="63" fillId="0" borderId="41" applyNumberFormat="0" applyFill="0" applyProtection="0">
      <alignment horizontal="center"/>
    </xf>
    <xf numFmtId="0" fontId="25" fillId="0" borderId="0">
      <alignment vertical="center"/>
    </xf>
    <xf numFmtId="0" fontId="41" fillId="26" borderId="0" applyNumberFormat="0" applyBorder="0" applyAlignment="0" applyProtection="0">
      <alignment vertical="center"/>
    </xf>
    <xf numFmtId="0" fontId="12" fillId="0" borderId="0">
      <alignment vertical="center"/>
    </xf>
    <xf numFmtId="0" fontId="64" fillId="0" borderId="0" applyNumberFormat="0" applyFill="0" applyBorder="0" applyAlignment="0" applyProtection="0">
      <alignment vertical="top"/>
      <protection locked="0"/>
    </xf>
    <xf numFmtId="0" fontId="41" fillId="27" borderId="0" applyNumberFormat="0" applyBorder="0" applyAlignment="0" applyProtection="0">
      <alignment vertical="center"/>
    </xf>
    <xf numFmtId="14" fontId="44" fillId="0" borderId="0">
      <alignment horizontal="center" wrapText="1"/>
      <protection locked="0"/>
    </xf>
    <xf numFmtId="3" fontId="96" fillId="0" borderId="0" applyFont="0" applyFill="0" applyBorder="0" applyAlignment="0" applyProtection="0"/>
    <xf numFmtId="0" fontId="96" fillId="0" borderId="0"/>
    <xf numFmtId="0" fontId="41" fillId="35" borderId="0">
      <alignment vertical="center"/>
    </xf>
    <xf numFmtId="0" fontId="41" fillId="28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96" fillId="0" borderId="0"/>
    <xf numFmtId="0" fontId="41" fillId="32" borderId="0" applyNumberFormat="0" applyBorder="0" applyAlignment="0" applyProtection="0">
      <alignment vertical="center"/>
    </xf>
    <xf numFmtId="0" fontId="65" fillId="36" borderId="70">
      <protection locked="0"/>
    </xf>
    <xf numFmtId="0" fontId="52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45" fillId="0" borderId="0"/>
    <xf numFmtId="38" fontId="96" fillId="0" borderId="0" applyFont="0" applyFill="0" applyBorder="0" applyAlignment="0" applyProtection="0"/>
    <xf numFmtId="0" fontId="41" fillId="22" borderId="0">
      <alignment vertical="center"/>
    </xf>
    <xf numFmtId="0" fontId="45" fillId="0" borderId="71" applyNumberFormat="0" applyFill="0" applyProtection="0">
      <alignment horizontal="left"/>
    </xf>
    <xf numFmtId="0" fontId="32" fillId="0" borderId="0" applyNumberFormat="0" applyFill="0" applyBorder="0" applyAlignment="0" applyProtection="0">
      <alignment vertical="center"/>
    </xf>
    <xf numFmtId="0" fontId="41" fillId="24" borderId="0">
      <alignment vertical="center"/>
    </xf>
    <xf numFmtId="0" fontId="25" fillId="0" borderId="0">
      <alignment vertical="center"/>
    </xf>
    <xf numFmtId="0" fontId="41" fillId="26" borderId="0">
      <alignment vertical="center"/>
    </xf>
    <xf numFmtId="0" fontId="41" fillId="35" borderId="0">
      <alignment vertical="center"/>
    </xf>
    <xf numFmtId="0" fontId="40" fillId="2" borderId="0" applyNumberFormat="0" applyBorder="0" applyAlignment="0" applyProtection="0">
      <alignment vertical="center"/>
    </xf>
    <xf numFmtId="0" fontId="41" fillId="28" borderId="0">
      <alignment vertical="center"/>
    </xf>
    <xf numFmtId="0" fontId="41" fillId="32" borderId="0">
      <alignment vertical="center"/>
    </xf>
    <xf numFmtId="0" fontId="38" fillId="7" borderId="0" applyNumberFormat="0" applyBorder="0" applyAlignment="0" applyProtection="0">
      <alignment vertical="center"/>
    </xf>
    <xf numFmtId="0" fontId="43" fillId="0" borderId="0">
      <protection locked="0"/>
    </xf>
    <xf numFmtId="0" fontId="46" fillId="37" borderId="0" applyNumberFormat="0" applyBorder="0" applyAlignment="0" applyProtection="0"/>
    <xf numFmtId="0" fontId="12" fillId="21" borderId="0" applyNumberFormat="0" applyBorder="0" applyAlignment="0" applyProtection="0"/>
    <xf numFmtId="0" fontId="51" fillId="4" borderId="0" applyNumberFormat="0" applyBorder="0" applyAlignment="0" applyProtection="0">
      <alignment vertical="center"/>
    </xf>
    <xf numFmtId="0" fontId="46" fillId="11" borderId="0" applyNumberFormat="0" applyBorder="0" applyAlignment="0" applyProtection="0"/>
    <xf numFmtId="0" fontId="41" fillId="20" borderId="0" applyNumberFormat="0" applyBorder="0" applyAlignment="0" applyProtection="0">
      <alignment vertical="center"/>
    </xf>
    <xf numFmtId="10" fontId="96" fillId="0" borderId="0" applyFont="0" applyFill="0" applyBorder="0" applyAlignment="0" applyProtection="0"/>
    <xf numFmtId="0" fontId="46" fillId="38" borderId="0" applyNumberFormat="0" applyBorder="0" applyAlignment="0" applyProtection="0"/>
    <xf numFmtId="0" fontId="41" fillId="23" borderId="0" applyNumberFormat="0" applyBorder="0" applyAlignment="0" applyProtection="0">
      <alignment vertical="center"/>
    </xf>
    <xf numFmtId="0" fontId="46" fillId="19" borderId="0" applyNumberFormat="0" applyBorder="0" applyAlignment="0" applyProtection="0"/>
    <xf numFmtId="0" fontId="39" fillId="13" borderId="0" applyNumberFormat="0" applyBorder="0" applyAlignment="0" applyProtection="0">
      <alignment vertical="center"/>
    </xf>
    <xf numFmtId="0" fontId="12" fillId="16" borderId="0" applyNumberFormat="0" applyBorder="0" applyAlignment="0" applyProtection="0"/>
    <xf numFmtId="0" fontId="96" fillId="0" borderId="0" applyFont="0" applyFill="0" applyBorder="0" applyAlignment="0" applyProtection="0"/>
    <xf numFmtId="0" fontId="54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/>
    <xf numFmtId="187" fontId="96" fillId="0" borderId="0" applyFont="0" applyFill="0" applyBorder="0" applyAlignment="0" applyProtection="0"/>
    <xf numFmtId="0" fontId="42" fillId="29" borderId="0" applyNumberFormat="0" applyBorder="0" applyAlignment="0" applyProtection="0">
      <alignment vertical="center"/>
    </xf>
    <xf numFmtId="0" fontId="96" fillId="0" borderId="0"/>
    <xf numFmtId="0" fontId="46" fillId="18" borderId="0" applyNumberFormat="0" applyBorder="0" applyAlignment="0" applyProtection="0"/>
    <xf numFmtId="0" fontId="38" fillId="7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6" fillId="37" borderId="0" applyNumberFormat="0" applyBorder="0" applyAlignment="0" applyProtection="0"/>
    <xf numFmtId="188" fontId="66" fillId="0" borderId="36" applyAlignment="0" applyProtection="0"/>
    <xf numFmtId="0" fontId="12" fillId="21" borderId="0" applyNumberFormat="0" applyBorder="0" applyAlignment="0" applyProtection="0"/>
    <xf numFmtId="0" fontId="12" fillId="18" borderId="0" applyNumberFormat="0" applyBorder="0" applyAlignment="0" applyProtection="0"/>
    <xf numFmtId="0" fontId="46" fillId="18" borderId="0" applyNumberFormat="0" applyBorder="0" applyAlignment="0" applyProtection="0"/>
    <xf numFmtId="189" fontId="96" fillId="0" borderId="0" applyFont="0" applyFill="0" applyBorder="0" applyAlignment="0" applyProtection="0"/>
    <xf numFmtId="0" fontId="41" fillId="27" borderId="0" applyNumberFormat="0" applyBorder="0" applyAlignment="0" applyProtection="0">
      <alignment vertical="center"/>
    </xf>
    <xf numFmtId="0" fontId="67" fillId="0" borderId="88" applyNumberFormat="0" applyAlignment="0" applyProtection="0">
      <alignment horizontal="left" vertical="center"/>
    </xf>
    <xf numFmtId="0" fontId="38" fillId="7" borderId="0" applyNumberFormat="0" applyBorder="0" applyAlignment="0" applyProtection="0">
      <alignment vertical="center"/>
    </xf>
    <xf numFmtId="0" fontId="46" fillId="28" borderId="0" applyNumberFormat="0" applyBorder="0" applyAlignment="0" applyProtection="0"/>
    <xf numFmtId="0" fontId="38" fillId="7" borderId="0" applyNumberFormat="0" applyBorder="0" applyAlignment="0" applyProtection="0">
      <alignment vertical="center"/>
    </xf>
    <xf numFmtId="0" fontId="12" fillId="21" borderId="0" applyNumberFormat="0" applyBorder="0" applyAlignment="0" applyProtection="0"/>
    <xf numFmtId="41" fontId="96" fillId="0" borderId="0" applyFont="0" applyFill="0" applyBorder="0" applyAlignment="0" applyProtection="0"/>
    <xf numFmtId="0" fontId="46" fillId="11" borderId="0" applyNumberFormat="0" applyBorder="0" applyAlignment="0" applyProtection="0"/>
    <xf numFmtId="0" fontId="41" fillId="28" borderId="0" applyNumberFormat="0" applyBorder="0" applyAlignment="0" applyProtection="0">
      <alignment vertical="center"/>
    </xf>
    <xf numFmtId="0" fontId="46" fillId="32" borderId="0" applyNumberFormat="0" applyBorder="0" applyAlignment="0" applyProtection="0"/>
    <xf numFmtId="0" fontId="12" fillId="17" borderId="0" applyNumberFormat="0" applyBorder="0" applyAlignment="0" applyProtection="0"/>
    <xf numFmtId="0" fontId="46" fillId="17" borderId="0" applyNumberFormat="0" applyBorder="0" applyAlignment="0" applyProtection="0"/>
    <xf numFmtId="0" fontId="41" fillId="30" borderId="0" applyNumberFormat="0" applyBorder="0" applyAlignment="0" applyProtection="0">
      <alignment vertical="center"/>
    </xf>
    <xf numFmtId="0" fontId="25" fillId="0" borderId="0">
      <alignment vertical="center"/>
    </xf>
    <xf numFmtId="190" fontId="50" fillId="0" borderId="0" applyFill="0" applyBorder="0" applyAlignment="0"/>
    <xf numFmtId="0" fontId="35" fillId="18" borderId="83" applyNumberFormat="0" applyAlignment="0" applyProtection="0">
      <alignment vertical="center"/>
    </xf>
    <xf numFmtId="0" fontId="66" fillId="0" borderId="78">
      <alignment horizontal="center"/>
    </xf>
    <xf numFmtId="0" fontId="68" fillId="13" borderId="0" applyNumberFormat="0" applyBorder="0" applyAlignment="0" applyProtection="0"/>
    <xf numFmtId="0" fontId="36" fillId="19" borderId="85" applyNumberFormat="0" applyAlignment="0" applyProtection="0">
      <alignment vertical="center"/>
    </xf>
    <xf numFmtId="0" fontId="69" fillId="0" borderId="0" applyNumberFormat="0" applyFill="0" applyBorder="0" applyAlignment="0" applyProtection="0"/>
    <xf numFmtId="41" fontId="96" fillId="0" borderId="0" applyFont="0" applyFill="0" applyBorder="0" applyAlignment="0" applyProtection="0"/>
    <xf numFmtId="0" fontId="96" fillId="0" borderId="0" applyFont="0" applyFill="0" applyBorder="0" applyAlignment="0" applyProtection="0"/>
    <xf numFmtId="191" fontId="18" fillId="0" borderId="0"/>
    <xf numFmtId="192" fontId="96" fillId="0" borderId="0" applyFont="0" applyFill="0" applyBorder="0" applyAlignment="0" applyProtection="0"/>
    <xf numFmtId="193" fontId="96" fillId="0" borderId="0" applyFont="0" applyFill="0" applyBorder="0" applyAlignment="0" applyProtection="0"/>
    <xf numFmtId="0" fontId="70" fillId="0" borderId="0" applyNumberFormat="0" applyFill="0" applyBorder="0" applyAlignment="0" applyProtection="0"/>
    <xf numFmtId="194" fontId="18" fillId="0" borderId="0"/>
    <xf numFmtId="0" fontId="49" fillId="0" borderId="0" applyProtection="0"/>
    <xf numFmtId="0" fontId="39" fillId="13" borderId="0" applyNumberFormat="0" applyBorder="0" applyAlignment="0" applyProtection="0">
      <alignment vertical="center"/>
    </xf>
    <xf numFmtId="0" fontId="52" fillId="7" borderId="0" applyNumberFormat="0" applyBorder="0" applyAlignment="0" applyProtection="0">
      <alignment vertical="center"/>
    </xf>
    <xf numFmtId="179" fontId="96" fillId="0" borderId="0" applyFont="0" applyFill="0" applyBorder="0" applyAlignment="0" applyProtection="0"/>
    <xf numFmtId="195" fontId="18" fillId="0" borderId="0"/>
    <xf numFmtId="0" fontId="41" fillId="2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62" fillId="39" borderId="0" applyNumberFormat="0" applyBorder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38" fillId="29" borderId="0" applyNumberFormat="0" applyBorder="0" applyAlignment="0" applyProtection="0">
      <alignment vertical="center"/>
    </xf>
    <xf numFmtId="0" fontId="68" fillId="13" borderId="0" applyNumberFormat="0" applyBorder="0" applyAlignment="0" applyProtection="0"/>
    <xf numFmtId="0" fontId="38" fillId="7" borderId="0" applyNumberFormat="0" applyBorder="0" applyAlignment="0" applyProtection="0">
      <alignment vertical="center"/>
    </xf>
    <xf numFmtId="0" fontId="45" fillId="0" borderId="0"/>
    <xf numFmtId="43" fontId="25" fillId="0" borderId="0">
      <alignment vertical="center"/>
    </xf>
    <xf numFmtId="0" fontId="67" fillId="0" borderId="69">
      <alignment horizontal="left" vertical="center"/>
    </xf>
    <xf numFmtId="0" fontId="72" fillId="0" borderId="0" applyProtection="0"/>
    <xf numFmtId="0" fontId="67" fillId="0" borderId="0" applyProtection="0"/>
    <xf numFmtId="0" fontId="39" fillId="13" borderId="0" applyNumberFormat="0" applyBorder="0" applyAlignment="0" applyProtection="0">
      <alignment vertical="center"/>
    </xf>
    <xf numFmtId="0" fontId="55" fillId="16" borderId="1" applyNumberFormat="0" applyBorder="0" applyAlignment="0" applyProtection="0"/>
    <xf numFmtId="0" fontId="25" fillId="0" borderId="0">
      <alignment vertical="center"/>
    </xf>
    <xf numFmtId="196" fontId="73" fillId="15" borderId="0"/>
    <xf numFmtId="0" fontId="37" fillId="0" borderId="86" applyNumberFormat="0" applyFill="0" applyAlignment="0" applyProtection="0">
      <alignment vertical="center"/>
    </xf>
    <xf numFmtId="9" fontId="96" fillId="0" borderId="0" applyFont="0" applyFill="0" applyBorder="0" applyAlignment="0" applyProtection="0"/>
    <xf numFmtId="0" fontId="36" fillId="19" borderId="85">
      <alignment vertical="center"/>
    </xf>
    <xf numFmtId="196" fontId="74" fillId="40" borderId="0"/>
    <xf numFmtId="38" fontId="96" fillId="0" borderId="0" applyFont="0" applyFill="0" applyBorder="0" applyAlignment="0" applyProtection="0"/>
    <xf numFmtId="197" fontId="96" fillId="0" borderId="0" applyFont="0" applyFill="0" applyBorder="0" applyAlignment="0" applyProtection="0"/>
    <xf numFmtId="40" fontId="96" fillId="0" borderId="0" applyFont="0" applyFill="0" applyBorder="0" applyAlignment="0" applyProtection="0"/>
    <xf numFmtId="0" fontId="39" fillId="13" borderId="0" applyNumberFormat="0" applyBorder="0" applyAlignment="0" applyProtection="0">
      <alignment vertical="center"/>
    </xf>
    <xf numFmtId="185" fontId="96" fillId="0" borderId="0" applyFont="0" applyFill="0" applyBorder="0" applyAlignment="0" applyProtection="0"/>
    <xf numFmtId="198" fontId="96" fillId="0" borderId="0" applyFont="0" applyFill="0" applyBorder="0" applyAlignment="0" applyProtection="0"/>
    <xf numFmtId="0" fontId="48" fillId="13" borderId="0" applyNumberFormat="0" applyBorder="0" applyAlignment="0" applyProtection="0">
      <alignment vertical="center"/>
    </xf>
    <xf numFmtId="199" fontId="96" fillId="0" borderId="0" applyFont="0" applyFill="0" applyBorder="0" applyAlignment="0" applyProtection="0"/>
    <xf numFmtId="200" fontId="96" fillId="0" borderId="0" applyFont="0" applyFill="0" applyBorder="0" applyAlignment="0" applyProtection="0"/>
    <xf numFmtId="0" fontId="39" fillId="13" borderId="0" applyNumberFormat="0" applyBorder="0" applyAlignment="0" applyProtection="0">
      <alignment vertical="center"/>
    </xf>
    <xf numFmtId="0" fontId="18" fillId="0" borderId="0"/>
    <xf numFmtId="37" fontId="75" fillId="0" borderId="0"/>
    <xf numFmtId="0" fontId="76" fillId="0" borderId="0"/>
    <xf numFmtId="0" fontId="45" fillId="0" borderId="0"/>
    <xf numFmtId="0" fontId="73" fillId="0" borderId="0"/>
    <xf numFmtId="0" fontId="77" fillId="0" borderId="0"/>
    <xf numFmtId="0" fontId="96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43" fillId="0" borderId="0"/>
    <xf numFmtId="0" fontId="52" fillId="7" borderId="0" applyNumberFormat="0" applyBorder="0" applyAlignment="0" applyProtection="0">
      <alignment vertical="center"/>
    </xf>
    <xf numFmtId="0" fontId="96" fillId="16" borderId="79" applyNumberFormat="0" applyFont="0" applyAlignment="0" applyProtection="0">
      <alignment vertical="center"/>
    </xf>
    <xf numFmtId="0" fontId="34" fillId="18" borderId="84" applyNumberFormat="0" applyAlignment="0" applyProtection="0">
      <alignment vertical="center"/>
    </xf>
    <xf numFmtId="9" fontId="96" fillId="0" borderId="0" applyFont="0" applyFill="0" applyBorder="0" applyAlignment="0" applyProtection="0"/>
    <xf numFmtId="13" fontId="96" fillId="0" borderId="0" applyFont="0" applyFill="0" applyProtection="0"/>
    <xf numFmtId="0" fontId="28" fillId="0" borderId="0">
      <alignment vertical="center"/>
    </xf>
    <xf numFmtId="0" fontId="52" fillId="7" borderId="0" applyNumberFormat="0" applyBorder="0" applyAlignment="0" applyProtection="0">
      <alignment vertical="center"/>
    </xf>
    <xf numFmtId="15" fontId="96" fillId="0" borderId="0" applyFont="0" applyFill="0" applyBorder="0" applyAlignment="0" applyProtection="0"/>
    <xf numFmtId="4" fontId="96" fillId="0" borderId="0" applyFont="0" applyFill="0" applyBorder="0" applyAlignment="0" applyProtection="0"/>
    <xf numFmtId="0" fontId="96" fillId="41" borderId="0" applyNumberFormat="0" applyFont="0" applyBorder="0" applyAlignment="0" applyProtection="0"/>
    <xf numFmtId="0" fontId="57" fillId="4" borderId="0" applyNumberFormat="0" applyBorder="0" applyAlignment="0" applyProtection="0">
      <alignment vertical="center"/>
    </xf>
    <xf numFmtId="3" fontId="78" fillId="0" borderId="0"/>
    <xf numFmtId="0" fontId="27" fillId="0" borderId="0" applyNumberFormat="0" applyFill="0" applyBorder="0" applyAlignment="0" applyProtection="0"/>
    <xf numFmtId="0" fontId="48" fillId="13" borderId="0" applyNumberFormat="0" applyBorder="0" applyAlignment="0" applyProtection="0">
      <alignment vertical="center"/>
    </xf>
    <xf numFmtId="0" fontId="65" fillId="36" borderId="70">
      <protection locked="0"/>
    </xf>
    <xf numFmtId="0" fontId="79" fillId="0" borderId="0"/>
    <xf numFmtId="0" fontId="65" fillId="36" borderId="70">
      <protection locked="0"/>
    </xf>
    <xf numFmtId="0" fontId="28" fillId="0" borderId="0" applyNumberFormat="0" applyFill="0" applyBorder="0" applyAlignment="0" applyProtection="0">
      <alignment vertical="center"/>
    </xf>
    <xf numFmtId="0" fontId="96" fillId="0" borderId="0">
      <alignment vertical="center"/>
    </xf>
    <xf numFmtId="0" fontId="49" fillId="0" borderId="89" applyProtection="0"/>
    <xf numFmtId="201" fontId="96" fillId="0" borderId="0" applyFont="0" applyFill="0" applyBorder="0" applyAlignment="0" applyProtection="0"/>
    <xf numFmtId="0" fontId="80" fillId="0" borderId="0"/>
    <xf numFmtId="202" fontId="96" fillId="0" borderId="0" applyFont="0" applyFill="0" applyBorder="0" applyAlignment="0" applyProtection="0"/>
    <xf numFmtId="203" fontId="96" fillId="0" borderId="0" applyFont="0" applyFill="0" applyBorder="0" applyAlignment="0" applyProtection="0"/>
    <xf numFmtId="204" fontId="96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center"/>
    </xf>
    <xf numFmtId="43" fontId="25" fillId="0" borderId="0">
      <alignment vertical="center"/>
    </xf>
    <xf numFmtId="9" fontId="96" fillId="0" borderId="0" applyFont="0" applyFill="0" applyBorder="0" applyAlignment="0" applyProtection="0">
      <alignment vertical="center"/>
    </xf>
    <xf numFmtId="9" fontId="77" fillId="0" borderId="0"/>
    <xf numFmtId="181" fontId="96" fillId="0" borderId="0" applyFont="0" applyFill="0" applyBorder="0" applyAlignment="0" applyProtection="0"/>
    <xf numFmtId="0" fontId="81" fillId="0" borderId="0"/>
    <xf numFmtId="0" fontId="45" fillId="0" borderId="71" applyNumberFormat="0" applyFill="0" applyProtection="0">
      <alignment horizontal="right"/>
    </xf>
    <xf numFmtId="0" fontId="30" fillId="0" borderId="80">
      <alignment vertical="center"/>
    </xf>
    <xf numFmtId="0" fontId="32" fillId="0" borderId="82">
      <alignment vertical="center"/>
    </xf>
    <xf numFmtId="0" fontId="42" fillId="7" borderId="0" applyNumberFormat="0" applyBorder="0" applyAlignment="0" applyProtection="0"/>
    <xf numFmtId="0" fontId="32" fillId="0" borderId="0">
      <alignment vertical="center"/>
    </xf>
    <xf numFmtId="43" fontId="96" fillId="0" borderId="0" applyFont="0" applyFill="0" applyBorder="0" applyAlignment="0" applyProtection="0">
      <alignment vertical="center"/>
    </xf>
    <xf numFmtId="0" fontId="82" fillId="0" borderId="71" applyNumberFormat="0" applyFill="0" applyProtection="0">
      <alignment horizontal="center"/>
    </xf>
    <xf numFmtId="0" fontId="42" fillId="29" borderId="0" applyNumberFormat="0" applyBorder="0" applyAlignment="0" applyProtection="0">
      <alignment vertical="center"/>
    </xf>
    <xf numFmtId="0" fontId="83" fillId="0" borderId="0" applyNumberFormat="0" applyFill="0" applyBorder="0" applyAlignment="0" applyProtection="0"/>
    <xf numFmtId="0" fontId="48" fillId="13" borderId="0" applyNumberFormat="0" applyBorder="0" applyAlignment="0" applyProtection="0">
      <alignment vertical="center"/>
    </xf>
    <xf numFmtId="0" fontId="39" fillId="13" borderId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57" fillId="4" borderId="0" applyNumberFormat="0" applyBorder="0" applyAlignment="0" applyProtection="0">
      <alignment vertical="center"/>
    </xf>
    <xf numFmtId="0" fontId="57" fillId="4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43" fontId="96" fillId="0" borderId="0" applyFont="0" applyFill="0" applyBorder="0" applyAlignment="0" applyProtection="0"/>
    <xf numFmtId="0" fontId="39" fillId="4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52" fillId="7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top"/>
      <protection locked="0"/>
    </xf>
    <xf numFmtId="0" fontId="39" fillId="13" borderId="0" applyNumberFormat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top"/>
      <protection locked="0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52" fillId="7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>
      <alignment vertical="center"/>
    </xf>
    <xf numFmtId="0" fontId="51" fillId="13" borderId="0" applyNumberFormat="0" applyBorder="0" applyAlignment="0" applyProtection="0">
      <alignment vertical="center"/>
    </xf>
    <xf numFmtId="0" fontId="57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60" fillId="4" borderId="0" applyNumberFormat="0" applyBorder="0" applyAlignment="0" applyProtection="0">
      <alignment vertical="center"/>
    </xf>
    <xf numFmtId="0" fontId="60" fillId="4" borderId="0" applyNumberFormat="0" applyBorder="0" applyAlignment="0" applyProtection="0">
      <alignment vertical="center"/>
    </xf>
    <xf numFmtId="0" fontId="57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96" fillId="0" borderId="0"/>
    <xf numFmtId="0" fontId="48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68" fillId="13" borderId="0" applyNumberFormat="0" applyBorder="0" applyAlignment="0" applyProtection="0"/>
    <xf numFmtId="0" fontId="96" fillId="0" borderId="0" applyNumberFormat="0" applyFill="0" applyBorder="0" applyAlignment="0" applyProtection="0"/>
    <xf numFmtId="0" fontId="39" fillId="4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25" fillId="0" borderId="0">
      <alignment vertical="center"/>
    </xf>
    <xf numFmtId="0" fontId="48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205" fontId="96" fillId="0" borderId="0" applyFont="0" applyFill="0" applyBorder="0" applyAlignment="0" applyProtection="0"/>
    <xf numFmtId="0" fontId="39" fillId="13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53" fillId="0" borderId="0"/>
    <xf numFmtId="0" fontId="96" fillId="0" borderId="0"/>
    <xf numFmtId="0" fontId="96" fillId="0" borderId="0"/>
    <xf numFmtId="0" fontId="96" fillId="0" borderId="0"/>
    <xf numFmtId="0" fontId="33" fillId="17" borderId="83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96" fillId="0" borderId="0"/>
    <xf numFmtId="0" fontId="38" fillId="7" borderId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52" fillId="7" borderId="0" applyNumberFormat="0" applyBorder="0" applyAlignment="0" applyProtection="0">
      <alignment vertical="center"/>
    </xf>
    <xf numFmtId="0" fontId="96" fillId="0" borderId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206" fontId="96" fillId="0" borderId="0" applyFont="0" applyFill="0" applyBorder="0" applyAlignment="0" applyProtection="0"/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/>
    <xf numFmtId="0" fontId="38" fillId="7" borderId="0" applyNumberFormat="0" applyBorder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61" fillId="29" borderId="0" applyNumberFormat="0" applyBorder="0" applyAlignment="0" applyProtection="0">
      <alignment vertical="center"/>
    </xf>
    <xf numFmtId="43" fontId="25" fillId="0" borderId="0">
      <alignment vertical="center"/>
    </xf>
    <xf numFmtId="0" fontId="61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52" fillId="7" borderId="0" applyNumberFormat="0" applyBorder="0" applyAlignment="0" applyProtection="0">
      <alignment vertical="center"/>
    </xf>
    <xf numFmtId="0" fontId="52" fillId="7" borderId="0" applyNumberFormat="0" applyBorder="0" applyAlignment="0" applyProtection="0">
      <alignment vertical="center"/>
    </xf>
    <xf numFmtId="0" fontId="24" fillId="0" borderId="87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52" fillId="7" borderId="0" applyNumberFormat="0" applyBorder="0" applyAlignment="0" applyProtection="0">
      <alignment vertical="center"/>
    </xf>
    <xf numFmtId="0" fontId="52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52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179" fontId="96" fillId="0" borderId="0" applyFont="0" applyFill="0" applyBorder="0" applyAlignment="0" applyProtection="0"/>
    <xf numFmtId="207" fontId="96" fillId="0" borderId="0" applyFont="0" applyFill="0" applyBorder="0" applyAlignment="0" applyProtection="0"/>
    <xf numFmtId="0" fontId="29" fillId="0" borderId="0">
      <alignment vertical="center"/>
    </xf>
    <xf numFmtId="0" fontId="63" fillId="0" borderId="41" applyNumberFormat="0" applyFill="0" applyProtection="0">
      <alignment horizontal="left"/>
    </xf>
    <xf numFmtId="0" fontId="37" fillId="0" borderId="86">
      <alignment vertical="center"/>
    </xf>
    <xf numFmtId="0" fontId="18" fillId="0" borderId="0"/>
    <xf numFmtId="41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1" fontId="96" fillId="0" borderId="0" applyFont="0" applyFill="0" applyBorder="0" applyAlignment="0" applyProtection="0">
      <alignment vertical="center"/>
    </xf>
    <xf numFmtId="0" fontId="86" fillId="0" borderId="0"/>
    <xf numFmtId="0" fontId="41" fillId="23" borderId="0">
      <alignment vertical="center"/>
    </xf>
    <xf numFmtId="0" fontId="41" fillId="25" borderId="0">
      <alignment vertical="center"/>
    </xf>
    <xf numFmtId="0" fontId="34" fillId="18" borderId="84">
      <alignment vertical="center"/>
    </xf>
    <xf numFmtId="1" fontId="45" fillId="0" borderId="41" applyFill="0" applyProtection="0">
      <alignment horizontal="center"/>
    </xf>
    <xf numFmtId="1" fontId="2" fillId="0" borderId="1">
      <alignment vertical="center"/>
      <protection locked="0"/>
    </xf>
    <xf numFmtId="0" fontId="96" fillId="0" borderId="0">
      <alignment vertical="center"/>
    </xf>
    <xf numFmtId="0" fontId="96" fillId="0" borderId="0">
      <alignment vertical="center"/>
    </xf>
    <xf numFmtId="208" fontId="2" fillId="0" borderId="1">
      <alignment vertical="center"/>
      <protection locked="0"/>
    </xf>
    <xf numFmtId="0" fontId="43" fillId="0" borderId="0"/>
    <xf numFmtId="0" fontId="87" fillId="0" borderId="0"/>
    <xf numFmtId="0" fontId="88" fillId="0" borderId="0"/>
    <xf numFmtId="43" fontId="96" fillId="0" borderId="0" applyFont="0" applyFill="0" applyBorder="0" applyAlignment="0" applyProtection="0"/>
    <xf numFmtId="41" fontId="96" fillId="0" borderId="0" applyFont="0" applyFill="0" applyBorder="0" applyAlignment="0" applyProtection="0"/>
    <xf numFmtId="0" fontId="25" fillId="16" borderId="79">
      <alignment vertical="center"/>
    </xf>
    <xf numFmtId="0" fontId="96" fillId="0" borderId="0" applyFont="0" applyFill="0" applyBorder="0" applyAlignment="0" applyProtection="0"/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</cellStyleXfs>
  <cellXfs count="285">
    <xf numFmtId="0" fontId="0" fillId="0" borderId="0" xfId="0"/>
    <xf numFmtId="0" fontId="1" fillId="0" borderId="0" xfId="410" applyFont="1" applyAlignment="1">
      <alignment vertical="center"/>
    </xf>
    <xf numFmtId="0" fontId="2" fillId="0" borderId="0" xfId="410" applyFont="1" applyAlignment="1">
      <alignment horizontal="center" vertical="center" wrapText="1"/>
    </xf>
    <xf numFmtId="0" fontId="0" fillId="0" borderId="0" xfId="410" applyFont="1" applyAlignment="1">
      <alignment vertical="center" wrapText="1"/>
    </xf>
    <xf numFmtId="0" fontId="96" fillId="0" borderId="0" xfId="410" applyAlignment="1">
      <alignment vertical="center" wrapText="1"/>
    </xf>
    <xf numFmtId="0" fontId="2" fillId="0" borderId="0" xfId="410" applyFont="1" applyAlignment="1">
      <alignment vertical="center" wrapText="1"/>
    </xf>
    <xf numFmtId="0" fontId="1" fillId="0" borderId="0" xfId="410" applyFont="1" applyAlignment="1">
      <alignment horizontal="center" vertical="center"/>
    </xf>
    <xf numFmtId="0" fontId="1" fillId="0" borderId="0" xfId="410" applyFont="1" applyFill="1" applyAlignment="1">
      <alignment horizontal="center" vertical="center"/>
    </xf>
    <xf numFmtId="0" fontId="1" fillId="0" borderId="1" xfId="410" applyFont="1" applyFill="1" applyBorder="1" applyAlignment="1">
      <alignment horizontal="left" vertical="center" wrapText="1"/>
    </xf>
    <xf numFmtId="0" fontId="1" fillId="0" borderId="0" xfId="410" applyFont="1" applyFill="1" applyBorder="1" applyAlignment="1">
      <alignment horizontal="center" vertical="center" wrapText="1"/>
    </xf>
    <xf numFmtId="0" fontId="1" fillId="0" borderId="0" xfId="410" applyFont="1" applyAlignment="1">
      <alignment vertical="center" wrapText="1"/>
    </xf>
    <xf numFmtId="0" fontId="96" fillId="2" borderId="0" xfId="410" applyFill="1" applyAlignment="1">
      <alignment vertical="center" wrapText="1"/>
    </xf>
    <xf numFmtId="0" fontId="5" fillId="0" borderId="0" xfId="410" applyFont="1" applyBorder="1" applyAlignment="1">
      <alignment vertical="center" wrapText="1"/>
    </xf>
    <xf numFmtId="0" fontId="2" fillId="4" borderId="3" xfId="410" applyFont="1" applyFill="1" applyBorder="1" applyAlignment="1">
      <alignment horizontal="center" vertical="center" wrapText="1"/>
    </xf>
    <xf numFmtId="0" fontId="6" fillId="0" borderId="4" xfId="410" applyFont="1" applyBorder="1" applyAlignment="1">
      <alignment horizontal="center" vertical="center" wrapText="1"/>
    </xf>
    <xf numFmtId="0" fontId="6" fillId="0" borderId="7" xfId="410" applyFont="1" applyBorder="1" applyAlignment="1">
      <alignment horizontal="center" vertical="center" wrapText="1"/>
    </xf>
    <xf numFmtId="0" fontId="6" fillId="0" borderId="10" xfId="410" applyFont="1" applyBorder="1" applyAlignment="1">
      <alignment horizontal="center" vertical="center" wrapText="1"/>
    </xf>
    <xf numFmtId="0" fontId="5" fillId="0" borderId="7" xfId="410" applyFont="1" applyFill="1" applyBorder="1" applyAlignment="1">
      <alignment horizontal="center" vertical="center" wrapText="1"/>
    </xf>
    <xf numFmtId="0" fontId="5" fillId="0" borderId="8" xfId="410" applyFont="1" applyFill="1" applyBorder="1" applyAlignment="1">
      <alignment vertical="center" wrapText="1"/>
    </xf>
    <xf numFmtId="0" fontId="5" fillId="0" borderId="16" xfId="410" applyFont="1" applyFill="1" applyBorder="1" applyAlignment="1">
      <alignment horizontal="center" vertical="center" wrapText="1"/>
    </xf>
    <xf numFmtId="0" fontId="5" fillId="0" borderId="17" xfId="410" applyFont="1" applyFill="1" applyBorder="1" applyAlignment="1">
      <alignment vertical="center" wrapText="1"/>
    </xf>
    <xf numFmtId="0" fontId="2" fillId="4" borderId="22" xfId="410" applyFont="1" applyFill="1" applyBorder="1" applyAlignment="1">
      <alignment horizontal="center" vertical="center" wrapText="1"/>
    </xf>
    <xf numFmtId="0" fontId="6" fillId="0" borderId="9" xfId="410" applyFont="1" applyBorder="1" applyAlignment="1">
      <alignment horizontal="center" vertical="center" wrapText="1"/>
    </xf>
    <xf numFmtId="0" fontId="2" fillId="4" borderId="1" xfId="410" applyFont="1" applyFill="1" applyBorder="1" applyAlignment="1">
      <alignment horizontal="center" vertical="center" wrapText="1"/>
    </xf>
    <xf numFmtId="0" fontId="5" fillId="0" borderId="16" xfId="410" applyFont="1" applyFill="1" applyBorder="1" applyAlignment="1">
      <alignment vertical="center" wrapText="1"/>
    </xf>
    <xf numFmtId="0" fontId="5" fillId="0" borderId="23" xfId="410" applyFont="1" applyFill="1" applyBorder="1" applyAlignment="1">
      <alignment vertical="center" wrapText="1"/>
    </xf>
    <xf numFmtId="0" fontId="5" fillId="0" borderId="24" xfId="410" applyFont="1" applyFill="1" applyBorder="1" applyAlignment="1">
      <alignment vertical="center" wrapText="1"/>
    </xf>
    <xf numFmtId="209" fontId="5" fillId="0" borderId="18" xfId="410" applyNumberFormat="1" applyFont="1" applyFill="1" applyBorder="1" applyAlignment="1">
      <alignment vertical="center" wrapText="1"/>
    </xf>
    <xf numFmtId="0" fontId="5" fillId="0" borderId="25" xfId="410" applyFont="1" applyFill="1" applyBorder="1" applyAlignment="1">
      <alignment vertical="center" wrapText="1"/>
    </xf>
    <xf numFmtId="0" fontId="5" fillId="0" borderId="26" xfId="410" applyFont="1" applyFill="1" applyBorder="1" applyAlignment="1">
      <alignment vertical="center" wrapText="1"/>
    </xf>
    <xf numFmtId="0" fontId="5" fillId="0" borderId="27" xfId="410" applyFont="1" applyFill="1" applyBorder="1" applyAlignment="1">
      <alignment vertical="center" wrapText="1"/>
    </xf>
    <xf numFmtId="209" fontId="5" fillId="0" borderId="28" xfId="410" applyNumberFormat="1" applyFont="1" applyFill="1" applyBorder="1" applyAlignment="1">
      <alignment vertical="center" wrapText="1"/>
    </xf>
    <xf numFmtId="0" fontId="5" fillId="0" borderId="0" xfId="410" applyFont="1" applyAlignment="1">
      <alignment vertical="center" wrapText="1"/>
    </xf>
    <xf numFmtId="0" fontId="2" fillId="5" borderId="29" xfId="410" applyFont="1" applyFill="1" applyBorder="1" applyAlignment="1">
      <alignment horizontal="center" vertical="center" wrapText="1"/>
    </xf>
    <xf numFmtId="0" fontId="2" fillId="5" borderId="30" xfId="410" applyNumberFormat="1" applyFont="1" applyFill="1" applyBorder="1" applyAlignment="1">
      <alignment horizontal="center" vertical="center" wrapText="1"/>
    </xf>
    <xf numFmtId="49" fontId="2" fillId="5" borderId="30" xfId="410" applyNumberFormat="1" applyFont="1" applyFill="1" applyBorder="1" applyAlignment="1">
      <alignment horizontal="center" vertical="center" wrapText="1"/>
    </xf>
    <xf numFmtId="0" fontId="5" fillId="0" borderId="13" xfId="410" applyFont="1" applyFill="1" applyBorder="1" applyAlignment="1">
      <alignment vertical="center" wrapText="1"/>
    </xf>
    <xf numFmtId="0" fontId="5" fillId="0" borderId="31" xfId="410" applyFont="1" applyFill="1" applyBorder="1" applyAlignment="1">
      <alignment vertical="center" wrapText="1"/>
    </xf>
    <xf numFmtId="0" fontId="5" fillId="0" borderId="32" xfId="410" applyFont="1" applyFill="1" applyBorder="1" applyAlignment="1">
      <alignment vertical="center" wrapText="1"/>
    </xf>
    <xf numFmtId="209" fontId="5" fillId="0" borderId="15" xfId="410" applyNumberFormat="1" applyFont="1" applyFill="1" applyBorder="1" applyAlignment="1">
      <alignment vertical="center" wrapText="1"/>
    </xf>
    <xf numFmtId="49" fontId="2" fillId="5" borderId="33" xfId="410" applyNumberFormat="1" applyFont="1" applyFill="1" applyBorder="1" applyAlignment="1">
      <alignment horizontal="center" vertical="center" wrapText="1"/>
    </xf>
    <xf numFmtId="209" fontId="5" fillId="0" borderId="9" xfId="410" applyNumberFormat="1" applyFont="1" applyBorder="1" applyAlignment="1">
      <alignment horizontal="center" vertical="center" wrapText="1"/>
    </xf>
    <xf numFmtId="0" fontId="5" fillId="0" borderId="17" xfId="410" applyFont="1" applyFill="1" applyBorder="1" applyAlignment="1">
      <alignment horizontal="center" vertical="center" wrapText="1"/>
    </xf>
    <xf numFmtId="209" fontId="5" fillId="0" borderId="18" xfId="410" applyNumberFormat="1" applyFont="1" applyBorder="1" applyAlignment="1">
      <alignment horizontal="center" vertical="center" wrapText="1"/>
    </xf>
    <xf numFmtId="0" fontId="5" fillId="0" borderId="10" xfId="410" applyFont="1" applyFill="1" applyBorder="1" applyAlignment="1">
      <alignment horizontal="center" vertical="center" wrapText="1"/>
    </xf>
    <xf numFmtId="209" fontId="5" fillId="0" borderId="12" xfId="410" applyNumberFormat="1" applyFont="1" applyFill="1" applyBorder="1" applyAlignment="1">
      <alignment horizontal="center" vertical="center" wrapText="1"/>
    </xf>
    <xf numFmtId="209" fontId="7" fillId="0" borderId="28" xfId="410" applyNumberFormat="1" applyFont="1" applyFill="1" applyBorder="1" applyAlignment="1">
      <alignment horizontal="center" vertical="center" wrapText="1"/>
    </xf>
    <xf numFmtId="0" fontId="0" fillId="0" borderId="35" xfId="410" applyFont="1" applyBorder="1" applyAlignment="1">
      <alignment vertical="center" wrapText="1"/>
    </xf>
    <xf numFmtId="0" fontId="0" fillId="0" borderId="36" xfId="410" applyFont="1" applyBorder="1" applyAlignment="1">
      <alignment vertical="center" wrapText="1"/>
    </xf>
    <xf numFmtId="0" fontId="0" fillId="0" borderId="37" xfId="410" applyFont="1" applyBorder="1" applyAlignment="1">
      <alignment vertical="center" wrapText="1"/>
    </xf>
    <xf numFmtId="0" fontId="2" fillId="0" borderId="0" xfId="410" applyFont="1" applyBorder="1" applyAlignment="1">
      <alignment horizontal="left" vertical="center" wrapText="1"/>
    </xf>
    <xf numFmtId="0" fontId="0" fillId="0" borderId="38" xfId="410" applyFont="1" applyBorder="1" applyAlignment="1">
      <alignment vertical="center" wrapText="1"/>
    </xf>
    <xf numFmtId="0" fontId="2" fillId="0" borderId="34" xfId="410" applyFont="1" applyBorder="1" applyAlignment="1">
      <alignment vertical="center" wrapText="1"/>
    </xf>
    <xf numFmtId="0" fontId="2" fillId="0" borderId="39" xfId="410" applyFont="1" applyBorder="1" applyAlignment="1">
      <alignment vertical="center" wrapText="1"/>
    </xf>
    <xf numFmtId="0" fontId="0" fillId="0" borderId="40" xfId="410" applyFont="1" applyBorder="1" applyAlignment="1">
      <alignment vertical="center" wrapText="1"/>
    </xf>
    <xf numFmtId="0" fontId="0" fillId="0" borderId="41" xfId="410" applyFont="1" applyBorder="1" applyAlignment="1">
      <alignment vertical="center" wrapText="1"/>
    </xf>
    <xf numFmtId="0" fontId="8" fillId="0" borderId="0" xfId="410" applyFont="1" applyBorder="1" applyAlignment="1">
      <alignment vertical="center" wrapText="1"/>
    </xf>
    <xf numFmtId="0" fontId="0" fillId="0" borderId="0" xfId="410" applyFont="1" applyBorder="1" applyAlignment="1">
      <alignment vertical="center" wrapText="1"/>
    </xf>
    <xf numFmtId="0" fontId="6" fillId="0" borderId="0" xfId="410" applyFont="1" applyBorder="1" applyAlignment="1">
      <alignment horizontal="center" vertical="center" wrapText="1"/>
    </xf>
    <xf numFmtId="0" fontId="2" fillId="0" borderId="0" xfId="410" applyFont="1" applyBorder="1" applyAlignment="1">
      <alignment horizontal="center" vertical="center" wrapText="1"/>
    </xf>
    <xf numFmtId="0" fontId="2" fillId="0" borderId="0" xfId="410" applyFont="1" applyBorder="1" applyAlignment="1">
      <alignment vertical="center" wrapText="1"/>
    </xf>
    <xf numFmtId="0" fontId="5" fillId="0" borderId="0" xfId="410" applyFont="1" applyFill="1" applyBorder="1" applyAlignment="1">
      <alignment horizontal="center" vertical="center" wrapText="1"/>
    </xf>
    <xf numFmtId="0" fontId="5" fillId="0" borderId="0" xfId="410" applyFont="1" applyFill="1" applyBorder="1" applyAlignment="1">
      <alignment vertical="center" wrapText="1"/>
    </xf>
    <xf numFmtId="0" fontId="5" fillId="0" borderId="0" xfId="410" applyFont="1" applyFill="1" applyBorder="1" applyAlignment="1">
      <alignment horizontal="left" vertical="center" wrapText="1"/>
    </xf>
    <xf numFmtId="209" fontId="5" fillId="0" borderId="0" xfId="410" applyNumberFormat="1" applyFont="1" applyBorder="1" applyAlignment="1">
      <alignment horizontal="center" vertical="center" wrapText="1"/>
    </xf>
    <xf numFmtId="10" fontId="5" fillId="0" borderId="0" xfId="410" applyNumberFormat="1" applyFont="1" applyFill="1" applyBorder="1" applyAlignment="1">
      <alignment horizontal="center" vertical="center" wrapText="1"/>
    </xf>
    <xf numFmtId="209" fontId="7" fillId="0" borderId="0" xfId="410" applyNumberFormat="1" applyFont="1" applyBorder="1" applyAlignment="1">
      <alignment horizontal="center" vertical="center" wrapText="1"/>
    </xf>
    <xf numFmtId="0" fontId="96" fillId="0" borderId="0" xfId="410" applyBorder="1" applyAlignment="1">
      <alignment vertical="center" wrapText="1"/>
    </xf>
    <xf numFmtId="0" fontId="1" fillId="6" borderId="44" xfId="410" applyFont="1" applyFill="1" applyBorder="1" applyAlignment="1">
      <alignment horizontal="center" vertical="center" wrapText="1"/>
    </xf>
    <xf numFmtId="210" fontId="1" fillId="6" borderId="45" xfId="410" applyNumberFormat="1" applyFont="1" applyFill="1" applyBorder="1" applyAlignment="1">
      <alignment horizontal="right" vertical="center" wrapText="1"/>
    </xf>
    <xf numFmtId="0" fontId="1" fillId="6" borderId="45" xfId="410" applyFont="1" applyFill="1" applyBorder="1" applyAlignment="1">
      <alignment horizontal="center" vertical="center" wrapText="1"/>
    </xf>
    <xf numFmtId="0" fontId="1" fillId="6" borderId="46" xfId="410" applyFont="1" applyFill="1" applyBorder="1" applyAlignment="1">
      <alignment horizontal="left" vertical="center" wrapText="1"/>
    </xf>
    <xf numFmtId="0" fontId="1" fillId="6" borderId="49" xfId="410" applyFont="1" applyFill="1" applyBorder="1" applyAlignment="1">
      <alignment horizontal="center" vertical="center" wrapText="1"/>
    </xf>
    <xf numFmtId="0" fontId="1" fillId="6" borderId="8" xfId="410" applyFont="1" applyFill="1" applyBorder="1" applyAlignment="1">
      <alignment horizontal="center" vertical="center"/>
    </xf>
    <xf numFmtId="0" fontId="1" fillId="6" borderId="8" xfId="410" applyFont="1" applyFill="1" applyBorder="1" applyAlignment="1">
      <alignment horizontal="center" vertical="center" wrapText="1"/>
    </xf>
    <xf numFmtId="209" fontId="1" fillId="6" borderId="8" xfId="410" applyNumberFormat="1" applyFont="1" applyFill="1" applyBorder="1" applyAlignment="1">
      <alignment horizontal="center" vertical="center"/>
    </xf>
    <xf numFmtId="0" fontId="1" fillId="6" borderId="50" xfId="410" applyFont="1" applyFill="1" applyBorder="1" applyAlignment="1">
      <alignment horizontal="left" vertical="center" wrapText="1"/>
    </xf>
    <xf numFmtId="0" fontId="1" fillId="6" borderId="50" xfId="410" applyFont="1" applyFill="1" applyBorder="1" applyAlignment="1">
      <alignment horizontal="center" vertical="center" wrapText="1"/>
    </xf>
    <xf numFmtId="0" fontId="1" fillId="6" borderId="49" xfId="410" applyFont="1" applyFill="1" applyBorder="1" applyAlignment="1">
      <alignment horizontal="center" vertical="center"/>
    </xf>
    <xf numFmtId="0" fontId="1" fillId="6" borderId="8" xfId="410" applyFont="1" applyFill="1" applyBorder="1" applyAlignment="1">
      <alignment vertical="center"/>
    </xf>
    <xf numFmtId="209" fontId="1" fillId="6" borderId="8" xfId="410" applyNumberFormat="1" applyFont="1" applyFill="1" applyBorder="1" applyAlignment="1">
      <alignment vertical="center"/>
    </xf>
    <xf numFmtId="211" fontId="10" fillId="0" borderId="1" xfId="417" applyNumberFormat="1" applyFont="1" applyFill="1" applyBorder="1" applyAlignment="1">
      <alignment horizontal="right" vertical="center" wrapText="1"/>
    </xf>
    <xf numFmtId="0" fontId="2" fillId="4" borderId="51" xfId="410" applyFont="1" applyFill="1" applyBorder="1" applyAlignment="1">
      <alignment vertical="center" wrapText="1"/>
    </xf>
    <xf numFmtId="0" fontId="2" fillId="0" borderId="1" xfId="410" applyFont="1" applyBorder="1" applyAlignment="1">
      <alignment horizontal="center" vertical="center" wrapText="1"/>
    </xf>
    <xf numFmtId="10" fontId="2" fillId="0" borderId="1" xfId="410" applyNumberFormat="1" applyFont="1" applyBorder="1" applyAlignment="1">
      <alignment horizontal="center" vertical="center" wrapText="1"/>
    </xf>
    <xf numFmtId="0" fontId="2" fillId="0" borderId="52" xfId="410" applyFont="1" applyBorder="1" applyAlignment="1">
      <alignment horizontal="center" vertical="center" wrapText="1"/>
    </xf>
    <xf numFmtId="0" fontId="2" fillId="4" borderId="53" xfId="410" applyFont="1" applyFill="1" applyBorder="1" applyAlignment="1">
      <alignment vertical="center" wrapText="1"/>
    </xf>
    <xf numFmtId="0" fontId="2" fillId="0" borderId="1" xfId="410" applyFont="1" applyFill="1" applyBorder="1" applyAlignment="1">
      <alignment vertical="center" wrapText="1"/>
    </xf>
    <xf numFmtId="0" fontId="2" fillId="4" borderId="1" xfId="410" applyFont="1" applyFill="1" applyBorder="1" applyAlignment="1">
      <alignment vertical="center" wrapText="1"/>
    </xf>
    <xf numFmtId="0" fontId="96" fillId="2" borderId="1" xfId="410" applyFill="1" applyBorder="1" applyAlignment="1">
      <alignment vertical="center" wrapText="1"/>
    </xf>
    <xf numFmtId="0" fontId="1" fillId="6" borderId="54" xfId="410" applyFont="1" applyFill="1" applyBorder="1" applyAlignment="1">
      <alignment horizontal="center" vertical="center" wrapText="1"/>
    </xf>
    <xf numFmtId="0" fontId="1" fillId="6" borderId="55" xfId="410" applyFont="1" applyFill="1" applyBorder="1" applyAlignment="1">
      <alignment vertical="center"/>
    </xf>
    <xf numFmtId="209" fontId="1" fillId="6" borderId="55" xfId="410" applyNumberFormat="1" applyFont="1" applyFill="1" applyBorder="1" applyAlignment="1">
      <alignment vertical="center"/>
    </xf>
    <xf numFmtId="209" fontId="1" fillId="6" borderId="55" xfId="410" applyNumberFormat="1" applyFont="1" applyFill="1" applyBorder="1" applyAlignment="1">
      <alignment horizontal="center" vertical="center"/>
    </xf>
    <xf numFmtId="0" fontId="1" fillId="6" borderId="56" xfId="410" applyFont="1" applyFill="1" applyBorder="1" applyAlignment="1">
      <alignment horizontal="left" vertical="center" wrapText="1"/>
    </xf>
    <xf numFmtId="0" fontId="1" fillId="6" borderId="0" xfId="410" applyFont="1" applyFill="1" applyBorder="1" applyAlignment="1">
      <alignment horizontal="center" vertical="center" wrapText="1"/>
    </xf>
    <xf numFmtId="0" fontId="1" fillId="6" borderId="0" xfId="410" applyFont="1" applyFill="1" applyBorder="1" applyAlignment="1">
      <alignment vertical="center"/>
    </xf>
    <xf numFmtId="209" fontId="1" fillId="6" borderId="0" xfId="410" applyNumberFormat="1" applyFont="1" applyFill="1" applyBorder="1" applyAlignment="1">
      <alignment vertical="center"/>
    </xf>
    <xf numFmtId="209" fontId="1" fillId="6" borderId="0" xfId="410" applyNumberFormat="1" applyFont="1" applyFill="1" applyBorder="1" applyAlignment="1">
      <alignment horizontal="center" vertical="center"/>
    </xf>
    <xf numFmtId="0" fontId="1" fillId="6" borderId="0" xfId="410" applyFont="1" applyFill="1" applyBorder="1" applyAlignment="1">
      <alignment horizontal="left" vertical="center" wrapText="1"/>
    </xf>
    <xf numFmtId="0" fontId="5" fillId="5" borderId="14" xfId="410" applyFont="1" applyFill="1" applyBorder="1" applyAlignment="1">
      <alignment horizontal="left" vertical="center" wrapText="1"/>
    </xf>
    <xf numFmtId="0" fontId="5" fillId="5" borderId="57" xfId="410" applyFont="1" applyFill="1" applyBorder="1" applyAlignment="1">
      <alignment vertical="center" wrapText="1"/>
    </xf>
    <xf numFmtId="0" fontId="1" fillId="8" borderId="0" xfId="410" applyFont="1" applyFill="1" applyAlignment="1">
      <alignment horizontal="center" vertical="center"/>
    </xf>
    <xf numFmtId="0" fontId="1" fillId="8" borderId="0" xfId="410" applyFont="1" applyFill="1" applyAlignment="1">
      <alignment vertical="center"/>
    </xf>
    <xf numFmtId="0" fontId="1" fillId="8" borderId="0" xfId="410" applyFont="1" applyFill="1" applyBorder="1" applyAlignment="1">
      <alignment horizontal="left" vertical="center" wrapText="1"/>
    </xf>
    <xf numFmtId="0" fontId="5" fillId="5" borderId="58" xfId="410" applyFont="1" applyFill="1" applyBorder="1" applyAlignment="1">
      <alignment vertical="center" wrapText="1"/>
    </xf>
    <xf numFmtId="0" fontId="1" fillId="2" borderId="59" xfId="410" applyFont="1" applyFill="1" applyBorder="1" applyAlignment="1">
      <alignment horizontal="center" vertical="center" wrapText="1"/>
    </xf>
    <xf numFmtId="210" fontId="1" fillId="9" borderId="45" xfId="410" applyNumberFormat="1" applyFont="1" applyFill="1" applyBorder="1" applyAlignment="1">
      <alignment horizontal="right" vertical="center" wrapText="1"/>
    </xf>
    <xf numFmtId="0" fontId="1" fillId="2" borderId="45" xfId="410" applyFont="1" applyFill="1" applyBorder="1" applyAlignment="1">
      <alignment horizontal="center" vertical="center" wrapText="1"/>
    </xf>
    <xf numFmtId="0" fontId="1" fillId="2" borderId="46" xfId="410" applyFont="1" applyFill="1" applyBorder="1" applyAlignment="1">
      <alignment horizontal="left" vertical="center" wrapText="1"/>
    </xf>
    <xf numFmtId="0" fontId="1" fillId="2" borderId="60" xfId="410" applyFont="1" applyFill="1" applyBorder="1" applyAlignment="1">
      <alignment horizontal="center" vertical="center" wrapText="1"/>
    </xf>
    <xf numFmtId="0" fontId="1" fillId="2" borderId="8" xfId="410" applyFont="1" applyFill="1" applyBorder="1" applyAlignment="1">
      <alignment horizontal="center" vertical="center"/>
    </xf>
    <xf numFmtId="0" fontId="1" fillId="2" borderId="8" xfId="410" applyFont="1" applyFill="1" applyBorder="1" applyAlignment="1">
      <alignment horizontal="center" vertical="center" wrapText="1"/>
    </xf>
    <xf numFmtId="209" fontId="1" fillId="2" borderId="8" xfId="410" applyNumberFormat="1" applyFont="1" applyFill="1" applyBorder="1" applyAlignment="1">
      <alignment horizontal="center" vertical="center"/>
    </xf>
    <xf numFmtId="209" fontId="1" fillId="2" borderId="50" xfId="410" applyNumberFormat="1" applyFont="1" applyFill="1" applyBorder="1" applyAlignment="1">
      <alignment horizontal="left" vertical="center" wrapText="1"/>
    </xf>
    <xf numFmtId="209" fontId="5" fillId="5" borderId="62" xfId="410" applyNumberFormat="1" applyFont="1" applyFill="1" applyBorder="1" applyAlignment="1">
      <alignment vertical="center" wrapText="1"/>
    </xf>
    <xf numFmtId="0" fontId="1" fillId="2" borderId="50" xfId="410" applyFont="1" applyFill="1" applyBorder="1" applyAlignment="1">
      <alignment horizontal="center" vertical="center" wrapText="1"/>
    </xf>
    <xf numFmtId="0" fontId="1" fillId="2" borderId="49" xfId="410" applyFont="1" applyFill="1" applyBorder="1" applyAlignment="1">
      <alignment horizontal="center" vertical="center"/>
    </xf>
    <xf numFmtId="0" fontId="1" fillId="2" borderId="8" xfId="410" applyFont="1" applyFill="1" applyBorder="1" applyAlignment="1">
      <alignment vertical="center"/>
    </xf>
    <xf numFmtId="209" fontId="1" fillId="2" borderId="8" xfId="410" applyNumberFormat="1" applyFont="1" applyFill="1" applyBorder="1" applyAlignment="1">
      <alignment vertical="center"/>
    </xf>
    <xf numFmtId="0" fontId="1" fillId="2" borderId="50" xfId="410" applyFont="1" applyFill="1" applyBorder="1" applyAlignment="1">
      <alignment horizontal="left" vertical="center" wrapText="1"/>
    </xf>
    <xf numFmtId="0" fontId="1" fillId="2" borderId="49" xfId="410" applyFont="1" applyFill="1" applyBorder="1" applyAlignment="1">
      <alignment horizontal="center" vertical="center" wrapText="1"/>
    </xf>
    <xf numFmtId="0" fontId="1" fillId="2" borderId="63" xfId="410" applyFont="1" applyFill="1" applyBorder="1" applyAlignment="1">
      <alignment horizontal="center" vertical="center" wrapText="1"/>
    </xf>
    <xf numFmtId="0" fontId="1" fillId="2" borderId="55" xfId="410" applyFont="1" applyFill="1" applyBorder="1" applyAlignment="1">
      <alignment vertical="center"/>
    </xf>
    <xf numFmtId="209" fontId="1" fillId="2" borderId="55" xfId="410" applyNumberFormat="1" applyFont="1" applyFill="1" applyBorder="1" applyAlignment="1">
      <alignment vertical="center"/>
    </xf>
    <xf numFmtId="209" fontId="1" fillId="2" borderId="55" xfId="410" applyNumberFormat="1" applyFont="1" applyFill="1" applyBorder="1" applyAlignment="1">
      <alignment horizontal="center" vertical="center"/>
    </xf>
    <xf numFmtId="0" fontId="1" fillId="2" borderId="56" xfId="410" applyFont="1" applyFill="1" applyBorder="1" applyAlignment="1">
      <alignment horizontal="left" vertical="center" wrapText="1"/>
    </xf>
    <xf numFmtId="0" fontId="1" fillId="2" borderId="64" xfId="410" applyFont="1" applyFill="1" applyBorder="1" applyAlignment="1">
      <alignment horizontal="center" vertical="center" wrapText="1"/>
    </xf>
    <xf numFmtId="0" fontId="1" fillId="2" borderId="65" xfId="410" applyFont="1" applyFill="1" applyBorder="1" applyAlignment="1">
      <alignment vertical="center"/>
    </xf>
    <xf numFmtId="209" fontId="1" fillId="2" borderId="65" xfId="410" applyNumberFormat="1" applyFont="1" applyFill="1" applyBorder="1" applyAlignment="1">
      <alignment vertical="center"/>
    </xf>
    <xf numFmtId="209" fontId="1" fillId="2" borderId="65" xfId="410" applyNumberFormat="1" applyFont="1" applyFill="1" applyBorder="1" applyAlignment="1">
      <alignment horizontal="center" vertical="center"/>
    </xf>
    <xf numFmtId="0" fontId="1" fillId="2" borderId="66" xfId="410" applyFont="1" applyFill="1" applyBorder="1" applyAlignment="1">
      <alignment horizontal="left" vertical="center" wrapText="1"/>
    </xf>
    <xf numFmtId="0" fontId="1" fillId="0" borderId="0" xfId="410" applyFont="1" applyAlignment="1">
      <alignment horizontal="center" vertical="center" wrapText="1"/>
    </xf>
    <xf numFmtId="0" fontId="1" fillId="0" borderId="0" xfId="410" applyFont="1" applyFill="1" applyBorder="1" applyAlignment="1">
      <alignment horizontal="left" vertical="center" wrapText="1"/>
    </xf>
    <xf numFmtId="0" fontId="1" fillId="8" borderId="36" xfId="410" applyFont="1" applyFill="1" applyBorder="1" applyAlignment="1">
      <alignment horizontal="center" vertical="center" wrapText="1"/>
    </xf>
    <xf numFmtId="0" fontId="1" fillId="7" borderId="44" xfId="410" applyFont="1" applyFill="1" applyBorder="1" applyAlignment="1">
      <alignment horizontal="center" vertical="center" wrapText="1"/>
    </xf>
    <xf numFmtId="210" fontId="1" fillId="10" borderId="45" xfId="410" applyNumberFormat="1" applyFont="1" applyFill="1" applyBorder="1" applyAlignment="1">
      <alignment horizontal="right" vertical="center" wrapText="1"/>
    </xf>
    <xf numFmtId="0" fontId="1" fillId="7" borderId="45" xfId="410" applyFont="1" applyFill="1" applyBorder="1" applyAlignment="1">
      <alignment horizontal="center" vertical="center" wrapText="1"/>
    </xf>
    <xf numFmtId="0" fontId="1" fillId="7" borderId="46" xfId="410" applyFont="1" applyFill="1" applyBorder="1" applyAlignment="1">
      <alignment horizontal="left" vertical="center" wrapText="1"/>
    </xf>
    <xf numFmtId="0" fontId="1" fillId="8" borderId="0" xfId="410" applyFont="1" applyFill="1" applyBorder="1" applyAlignment="1">
      <alignment horizontal="center" vertical="center" wrapText="1"/>
    </xf>
    <xf numFmtId="0" fontId="1" fillId="7" borderId="49" xfId="410" applyFont="1" applyFill="1" applyBorder="1" applyAlignment="1">
      <alignment horizontal="center" vertical="center" wrapText="1"/>
    </xf>
    <xf numFmtId="0" fontId="1" fillId="7" borderId="8" xfId="410" applyFont="1" applyFill="1" applyBorder="1" applyAlignment="1">
      <alignment horizontal="center" vertical="center"/>
    </xf>
    <xf numFmtId="0" fontId="1" fillId="7" borderId="8" xfId="410" applyFont="1" applyFill="1" applyBorder="1" applyAlignment="1">
      <alignment horizontal="center" vertical="center" wrapText="1"/>
    </xf>
    <xf numFmtId="209" fontId="1" fillId="7" borderId="8" xfId="410" applyNumberFormat="1" applyFont="1" applyFill="1" applyBorder="1" applyAlignment="1">
      <alignment horizontal="center" vertical="center"/>
    </xf>
    <xf numFmtId="0" fontId="1" fillId="7" borderId="50" xfId="410" applyFont="1" applyFill="1" applyBorder="1" applyAlignment="1">
      <alignment vertical="center" wrapText="1"/>
    </xf>
    <xf numFmtId="0" fontId="1" fillId="8" borderId="0" xfId="410" applyFont="1" applyFill="1" applyBorder="1" applyAlignment="1">
      <alignment vertical="center" wrapText="1"/>
    </xf>
    <xf numFmtId="0" fontId="1" fillId="7" borderId="49" xfId="410" applyFont="1" applyFill="1" applyBorder="1" applyAlignment="1">
      <alignment horizontal="center" vertical="center"/>
    </xf>
    <xf numFmtId="0" fontId="1" fillId="7" borderId="8" xfId="410" applyFont="1" applyFill="1" applyBorder="1" applyAlignment="1">
      <alignment vertical="center"/>
    </xf>
    <xf numFmtId="209" fontId="1" fillId="7" borderId="8" xfId="410" applyNumberFormat="1" applyFont="1" applyFill="1" applyBorder="1" applyAlignment="1">
      <alignment vertical="center"/>
    </xf>
    <xf numFmtId="0" fontId="1" fillId="7" borderId="50" xfId="410" applyFont="1" applyFill="1" applyBorder="1" applyAlignment="1">
      <alignment horizontal="left" vertical="center" wrapText="1"/>
    </xf>
    <xf numFmtId="0" fontId="1" fillId="7" borderId="63" xfId="410" applyFont="1" applyFill="1" applyBorder="1" applyAlignment="1">
      <alignment horizontal="center" vertical="center" wrapText="1"/>
    </xf>
    <xf numFmtId="0" fontId="1" fillId="7" borderId="55" xfId="410" applyFont="1" applyFill="1" applyBorder="1" applyAlignment="1">
      <alignment vertical="center"/>
    </xf>
    <xf numFmtId="209" fontId="1" fillId="7" borderId="55" xfId="410" applyNumberFormat="1" applyFont="1" applyFill="1" applyBorder="1" applyAlignment="1">
      <alignment vertical="center"/>
    </xf>
    <xf numFmtId="209" fontId="1" fillId="7" borderId="55" xfId="410" applyNumberFormat="1" applyFont="1" applyFill="1" applyBorder="1" applyAlignment="1">
      <alignment horizontal="center" vertical="center"/>
    </xf>
    <xf numFmtId="0" fontId="1" fillId="7" borderId="56" xfId="410" applyFont="1" applyFill="1" applyBorder="1" applyAlignment="1">
      <alignment horizontal="left" vertical="center" wrapText="1"/>
    </xf>
    <xf numFmtId="0" fontId="1" fillId="7" borderId="0" xfId="410" applyFont="1" applyFill="1" applyBorder="1" applyAlignment="1">
      <alignment horizontal="center" vertical="center" wrapText="1"/>
    </xf>
    <xf numFmtId="0" fontId="1" fillId="7" borderId="0" xfId="410" applyFont="1" applyFill="1" applyBorder="1" applyAlignment="1">
      <alignment vertical="center"/>
    </xf>
    <xf numFmtId="209" fontId="1" fillId="7" borderId="0" xfId="410" applyNumberFormat="1" applyFont="1" applyFill="1" applyBorder="1" applyAlignment="1">
      <alignment vertical="center"/>
    </xf>
    <xf numFmtId="209" fontId="1" fillId="7" borderId="0" xfId="410" applyNumberFormat="1" applyFont="1" applyFill="1" applyBorder="1" applyAlignment="1">
      <alignment horizontal="center" vertical="center"/>
    </xf>
    <xf numFmtId="0" fontId="1" fillId="7" borderId="0" xfId="410" applyFont="1" applyFill="1" applyBorder="1" applyAlignment="1">
      <alignment horizontal="left" vertical="center" wrapText="1"/>
    </xf>
    <xf numFmtId="0" fontId="1" fillId="8" borderId="0" xfId="410" applyFont="1" applyFill="1" applyAlignment="1">
      <alignment vertical="center" wrapText="1"/>
    </xf>
    <xf numFmtId="0" fontId="1" fillId="11" borderId="44" xfId="410" applyFont="1" applyFill="1" applyBorder="1" applyAlignment="1">
      <alignment horizontal="center" vertical="center" wrapText="1"/>
    </xf>
    <xf numFmtId="210" fontId="1" fillId="12" borderId="45" xfId="410" applyNumberFormat="1" applyFont="1" applyFill="1" applyBorder="1" applyAlignment="1">
      <alignment horizontal="right" vertical="center" wrapText="1"/>
    </xf>
    <xf numFmtId="0" fontId="1" fillId="11" borderId="45" xfId="410" applyFont="1" applyFill="1" applyBorder="1" applyAlignment="1">
      <alignment horizontal="center" vertical="center"/>
    </xf>
    <xf numFmtId="0" fontId="1" fillId="11" borderId="46" xfId="410" applyFont="1" applyFill="1" applyBorder="1" applyAlignment="1">
      <alignment horizontal="left" vertical="center" wrapText="1"/>
    </xf>
    <xf numFmtId="0" fontId="1" fillId="11" borderId="49" xfId="410" applyFont="1" applyFill="1" applyBorder="1" applyAlignment="1">
      <alignment horizontal="center" vertical="center" wrapText="1"/>
    </xf>
    <xf numFmtId="210" fontId="1" fillId="12" borderId="8" xfId="410" applyNumberFormat="1" applyFont="1" applyFill="1" applyBorder="1" applyAlignment="1">
      <alignment horizontal="right" vertical="center" wrapText="1"/>
    </xf>
    <xf numFmtId="0" fontId="1" fillId="11" borderId="8" xfId="410" applyFont="1" applyFill="1" applyBorder="1" applyAlignment="1">
      <alignment horizontal="center" vertical="center"/>
    </xf>
    <xf numFmtId="0" fontId="1" fillId="11" borderId="50" xfId="410" applyFont="1" applyFill="1" applyBorder="1" applyAlignment="1">
      <alignment vertical="center" wrapText="1"/>
    </xf>
    <xf numFmtId="0" fontId="1" fillId="11" borderId="49" xfId="410" applyFont="1" applyFill="1" applyBorder="1" applyAlignment="1">
      <alignment horizontal="center" vertical="center"/>
    </xf>
    <xf numFmtId="0" fontId="1" fillId="11" borderId="8" xfId="410" applyFont="1" applyFill="1" applyBorder="1" applyAlignment="1">
      <alignment vertical="center"/>
    </xf>
    <xf numFmtId="209" fontId="1" fillId="11" borderId="8" xfId="410" applyNumberFormat="1" applyFont="1" applyFill="1" applyBorder="1" applyAlignment="1">
      <alignment vertical="center"/>
    </xf>
    <xf numFmtId="209" fontId="1" fillId="11" borderId="8" xfId="410" applyNumberFormat="1" applyFont="1" applyFill="1" applyBorder="1" applyAlignment="1">
      <alignment horizontal="center" vertical="center"/>
    </xf>
    <xf numFmtId="0" fontId="1" fillId="11" borderId="50" xfId="410" applyFont="1" applyFill="1" applyBorder="1" applyAlignment="1">
      <alignment horizontal="left" vertical="center" wrapText="1"/>
    </xf>
    <xf numFmtId="0" fontId="1" fillId="13" borderId="49" xfId="410" applyFont="1" applyFill="1" applyBorder="1" applyAlignment="1">
      <alignment horizontal="center" vertical="center" wrapText="1"/>
    </xf>
    <xf numFmtId="0" fontId="1" fillId="13" borderId="8" xfId="410" applyFont="1" applyFill="1" applyBorder="1" applyAlignment="1">
      <alignment horizontal="center" vertical="center" wrapText="1"/>
    </xf>
    <xf numFmtId="0" fontId="1" fillId="13" borderId="50" xfId="410" applyFont="1" applyFill="1" applyBorder="1" applyAlignment="1">
      <alignment vertical="center" wrapText="1"/>
    </xf>
    <xf numFmtId="211" fontId="1" fillId="11" borderId="8" xfId="410" applyNumberFormat="1" applyFont="1" applyFill="1" applyBorder="1" applyAlignment="1">
      <alignment horizontal="center" vertical="center"/>
    </xf>
    <xf numFmtId="10" fontId="1" fillId="11" borderId="8" xfId="410" applyNumberFormat="1" applyFont="1" applyFill="1" applyBorder="1" applyAlignment="1">
      <alignment horizontal="center" vertical="center"/>
    </xf>
    <xf numFmtId="0" fontId="1" fillId="11" borderId="50" xfId="410" applyNumberFormat="1" applyFont="1" applyFill="1" applyBorder="1" applyAlignment="1">
      <alignment vertical="center" wrapText="1"/>
    </xf>
    <xf numFmtId="0" fontId="1" fillId="11" borderId="56" xfId="410" applyFont="1" applyFill="1" applyBorder="1" applyAlignment="1">
      <alignment vertical="center" wrapText="1"/>
    </xf>
    <xf numFmtId="0" fontId="96" fillId="0" borderId="69" xfId="410" applyBorder="1" applyAlignment="1">
      <alignment vertical="center" wrapText="1"/>
    </xf>
    <xf numFmtId="0" fontId="96" fillId="0" borderId="36" xfId="410" applyBorder="1" applyAlignment="1">
      <alignment vertical="center" wrapText="1"/>
    </xf>
    <xf numFmtId="0" fontId="5" fillId="0" borderId="1" xfId="410" applyFont="1" applyBorder="1" applyAlignment="1">
      <alignment horizontal="center" vertical="center" wrapText="1"/>
    </xf>
    <xf numFmtId="210" fontId="5" fillId="0" borderId="1" xfId="410" applyNumberFormat="1" applyFont="1" applyBorder="1" applyAlignment="1">
      <alignment horizontal="center" vertical="center" wrapText="1"/>
    </xf>
    <xf numFmtId="212" fontId="5" fillId="0" borderId="1" xfId="410" applyNumberFormat="1" applyFont="1" applyBorder="1" applyAlignment="1">
      <alignment horizontal="center" vertical="center" wrapText="1"/>
    </xf>
    <xf numFmtId="10" fontId="5" fillId="0" borderId="1" xfId="410" applyNumberFormat="1" applyFont="1" applyBorder="1" applyAlignment="1">
      <alignment horizontal="center" vertical="center" wrapText="1"/>
    </xf>
    <xf numFmtId="0" fontId="12" fillId="0" borderId="0" xfId="0" applyFont="1" applyFill="1" applyAlignment="1">
      <alignment vertical="center"/>
    </xf>
    <xf numFmtId="0" fontId="6" fillId="0" borderId="73" xfId="501" applyFont="1" applyFill="1" applyBorder="1" applyAlignment="1">
      <alignment horizontal="center" vertical="center" wrapText="1"/>
    </xf>
    <xf numFmtId="0" fontId="6" fillId="0" borderId="1" xfId="501" applyFont="1" applyFill="1" applyBorder="1" applyAlignment="1">
      <alignment horizontal="center" vertical="center" wrapText="1"/>
    </xf>
    <xf numFmtId="0" fontId="2" fillId="0" borderId="1" xfId="501" applyFont="1" applyFill="1" applyBorder="1" applyAlignment="1">
      <alignment horizontal="center" vertical="center"/>
    </xf>
    <xf numFmtId="210" fontId="2" fillId="0" borderId="1" xfId="501" applyNumberFormat="1" applyFont="1" applyFill="1" applyBorder="1" applyAlignment="1">
      <alignment horizontal="center" vertical="center"/>
    </xf>
    <xf numFmtId="0" fontId="15" fillId="0" borderId="52" xfId="0" applyFont="1" applyFill="1" applyBorder="1" applyAlignment="1">
      <alignment horizontal="center" vertical="center"/>
    </xf>
    <xf numFmtId="0" fontId="15" fillId="0" borderId="52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4" xfId="0" applyFont="1" applyFill="1" applyBorder="1" applyAlignment="1">
      <alignment horizontal="center" vertical="center" wrapText="1"/>
    </xf>
    <xf numFmtId="0" fontId="5" fillId="0" borderId="75" xfId="0" applyFont="1" applyFill="1" applyBorder="1" applyAlignment="1">
      <alignment horizontal="center" vertical="center"/>
    </xf>
    <xf numFmtId="0" fontId="5" fillId="0" borderId="52" xfId="0" applyFont="1" applyFill="1" applyBorder="1" applyAlignment="1">
      <alignment horizontal="center" vertical="center"/>
    </xf>
    <xf numFmtId="0" fontId="5" fillId="0" borderId="52" xfId="0" applyFont="1" applyFill="1" applyBorder="1" applyAlignment="1">
      <alignment horizontal="center" vertical="center" wrapText="1"/>
    </xf>
    <xf numFmtId="0" fontId="5" fillId="0" borderId="76" xfId="0" applyFont="1" applyFill="1" applyBorder="1" applyAlignment="1">
      <alignment horizontal="center" vertical="center" wrapText="1"/>
    </xf>
    <xf numFmtId="213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5" fillId="0" borderId="71" xfId="0" applyFont="1" applyFill="1" applyBorder="1" applyAlignment="1">
      <alignment horizontal="center" vertical="center" wrapText="1"/>
    </xf>
    <xf numFmtId="0" fontId="1" fillId="0" borderId="5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213" fontId="19" fillId="0" borderId="1" xfId="0" applyNumberFormat="1" applyFont="1" applyFill="1" applyBorder="1" applyAlignment="1">
      <alignment horizontal="center" vertical="center" wrapText="1"/>
    </xf>
    <xf numFmtId="213" fontId="20" fillId="0" borderId="1" xfId="0" applyNumberFormat="1" applyFont="1" applyFill="1" applyBorder="1" applyAlignment="1">
      <alignment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/>
    </xf>
    <xf numFmtId="0" fontId="6" fillId="0" borderId="73" xfId="50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5" fillId="0" borderId="47" xfId="0" applyFont="1" applyFill="1" applyBorder="1" applyAlignment="1">
      <alignment horizontal="center" vertical="center" wrapText="1"/>
    </xf>
    <xf numFmtId="0" fontId="15" fillId="0" borderId="77" xfId="0" applyFont="1" applyFill="1" applyBorder="1" applyAlignment="1">
      <alignment horizontal="center" vertical="center" wrapText="1"/>
    </xf>
    <xf numFmtId="0" fontId="15" fillId="0" borderId="69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6" fillId="0" borderId="72" xfId="501" applyFont="1" applyFill="1" applyBorder="1" applyAlignment="1">
      <alignment horizontal="center" vertical="center"/>
    </xf>
    <xf numFmtId="0" fontId="6" fillId="0" borderId="71" xfId="50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1" fillId="0" borderId="0" xfId="410" applyFont="1" applyBorder="1" applyAlignment="1">
      <alignment horizontal="center" vertical="center" wrapText="1"/>
    </xf>
    <xf numFmtId="0" fontId="5" fillId="0" borderId="1" xfId="410" applyFont="1" applyBorder="1" applyAlignment="1">
      <alignment horizontal="center" vertical="center" wrapText="1"/>
    </xf>
    <xf numFmtId="0" fontId="5" fillId="0" borderId="0" xfId="410" applyFont="1" applyBorder="1" applyAlignment="1">
      <alignment vertical="center" wrapText="1"/>
    </xf>
    <xf numFmtId="0" fontId="5" fillId="0" borderId="0" xfId="410" applyFont="1" applyFill="1" applyBorder="1" applyAlignment="1">
      <alignment horizontal="left" vertical="center" wrapText="1"/>
    </xf>
    <xf numFmtId="0" fontId="5" fillId="0" borderId="0" xfId="410" applyFont="1" applyFill="1" applyBorder="1" applyAlignment="1">
      <alignment vertical="center" wrapText="1"/>
    </xf>
    <xf numFmtId="0" fontId="5" fillId="0" borderId="52" xfId="410" applyFont="1" applyBorder="1" applyAlignment="1">
      <alignment horizontal="center" vertical="center" wrapText="1"/>
    </xf>
    <xf numFmtId="0" fontId="5" fillId="0" borderId="70" xfId="410" applyFont="1" applyBorder="1" applyAlignment="1">
      <alignment horizontal="center" vertical="center" wrapText="1"/>
    </xf>
    <xf numFmtId="0" fontId="5" fillId="0" borderId="71" xfId="410" applyFont="1" applyBorder="1" applyAlignment="1">
      <alignment horizontal="center" vertical="center" wrapText="1"/>
    </xf>
    <xf numFmtId="0" fontId="96" fillId="0" borderId="0" xfId="410" applyAlignment="1">
      <alignment vertical="center" wrapText="1"/>
    </xf>
    <xf numFmtId="0" fontId="3" fillId="0" borderId="0" xfId="410" applyFont="1" applyAlignment="1">
      <alignment horizontal="center" vertical="center" wrapText="1"/>
    </xf>
    <xf numFmtId="0" fontId="4" fillId="3" borderId="2" xfId="410" applyFont="1" applyFill="1" applyBorder="1" applyAlignment="1">
      <alignment horizontal="center" vertical="center" wrapText="1"/>
    </xf>
    <xf numFmtId="0" fontId="4" fillId="3" borderId="42" xfId="410" applyFont="1" applyFill="1" applyBorder="1" applyAlignment="1">
      <alignment horizontal="center" vertical="center" wrapText="1"/>
    </xf>
    <xf numFmtId="0" fontId="4" fillId="3" borderId="43" xfId="410" applyFont="1" applyFill="1" applyBorder="1" applyAlignment="1">
      <alignment horizontal="center" vertical="center" wrapText="1"/>
    </xf>
    <xf numFmtId="0" fontId="5" fillId="0" borderId="0" xfId="410" applyFont="1" applyBorder="1" applyAlignment="1">
      <alignment horizontal="right" vertical="center" wrapText="1"/>
    </xf>
    <xf numFmtId="0" fontId="2" fillId="0" borderId="47" xfId="410" applyFont="1" applyBorder="1" applyAlignment="1">
      <alignment horizontal="center" vertical="center" wrapText="1"/>
    </xf>
    <xf numFmtId="0" fontId="96" fillId="0" borderId="48" xfId="410" applyBorder="1"/>
    <xf numFmtId="0" fontId="2" fillId="0" borderId="5" xfId="410" applyFont="1" applyBorder="1" applyAlignment="1">
      <alignment horizontal="left" vertical="center" wrapText="1"/>
    </xf>
    <xf numFmtId="0" fontId="2" fillId="0" borderId="6" xfId="410" applyFont="1" applyBorder="1" applyAlignment="1">
      <alignment horizontal="left" vertical="center" wrapText="1"/>
    </xf>
    <xf numFmtId="0" fontId="2" fillId="0" borderId="8" xfId="410" applyFont="1" applyBorder="1" applyAlignment="1">
      <alignment horizontal="left" vertical="center" wrapText="1"/>
    </xf>
    <xf numFmtId="0" fontId="2" fillId="0" borderId="9" xfId="410" applyFont="1" applyBorder="1" applyAlignment="1">
      <alignment horizontal="left" vertical="center" wrapText="1"/>
    </xf>
    <xf numFmtId="0" fontId="2" fillId="0" borderId="11" xfId="410" applyFont="1" applyBorder="1" applyAlignment="1">
      <alignment horizontal="center" vertical="center" wrapText="1"/>
    </xf>
    <xf numFmtId="0" fontId="2" fillId="0" borderId="12" xfId="410" applyFont="1" applyBorder="1" applyAlignment="1">
      <alignment horizontal="center" vertical="center" wrapText="1"/>
    </xf>
    <xf numFmtId="0" fontId="9" fillId="7" borderId="1" xfId="410" applyFont="1" applyFill="1" applyBorder="1" applyAlignment="1">
      <alignment horizontal="center" vertical="center" wrapText="1"/>
    </xf>
    <xf numFmtId="0" fontId="9" fillId="7" borderId="51" xfId="410" applyFont="1" applyFill="1" applyBorder="1" applyAlignment="1">
      <alignment horizontal="center" vertical="center" wrapText="1"/>
    </xf>
    <xf numFmtId="0" fontId="6" fillId="0" borderId="13" xfId="410" applyFont="1" applyBorder="1" applyAlignment="1">
      <alignment horizontal="center" vertical="center" wrapText="1"/>
    </xf>
    <xf numFmtId="0" fontId="6" fillId="0" borderId="14" xfId="410" applyFont="1" applyBorder="1" applyAlignment="1">
      <alignment horizontal="center" vertical="center" wrapText="1"/>
    </xf>
    <xf numFmtId="0" fontId="6" fillId="0" borderId="15" xfId="410" applyFont="1" applyBorder="1" applyAlignment="1">
      <alignment horizontal="center" vertical="center" wrapText="1"/>
    </xf>
    <xf numFmtId="0" fontId="5" fillId="0" borderId="8" xfId="410" applyFont="1" applyFill="1" applyBorder="1" applyAlignment="1">
      <alignment horizontal="left" vertical="center" wrapText="1"/>
    </xf>
    <xf numFmtId="0" fontId="5" fillId="0" borderId="9" xfId="410" applyFont="1" applyFill="1" applyBorder="1" applyAlignment="1">
      <alignment horizontal="left" vertical="center" wrapText="1"/>
    </xf>
    <xf numFmtId="0" fontId="5" fillId="0" borderId="17" xfId="410" applyFont="1" applyFill="1" applyBorder="1" applyAlignment="1">
      <alignment horizontal="left" vertical="center" wrapText="1"/>
    </xf>
    <xf numFmtId="0" fontId="5" fillId="0" borderId="18" xfId="410" applyFont="1" applyFill="1" applyBorder="1" applyAlignment="1">
      <alignment horizontal="left" vertical="center" wrapText="1"/>
    </xf>
    <xf numFmtId="0" fontId="6" fillId="0" borderId="4" xfId="410" applyFont="1" applyBorder="1" applyAlignment="1">
      <alignment horizontal="center" vertical="center" wrapText="1"/>
    </xf>
    <xf numFmtId="0" fontId="6" fillId="0" borderId="5" xfId="410" applyFont="1" applyBorder="1" applyAlignment="1">
      <alignment horizontal="center" vertical="center" wrapText="1"/>
    </xf>
    <xf numFmtId="0" fontId="6" fillId="0" borderId="6" xfId="410" applyFont="1" applyBorder="1" applyAlignment="1">
      <alignment horizontal="center" vertical="center" wrapText="1"/>
    </xf>
    <xf numFmtId="0" fontId="5" fillId="0" borderId="19" xfId="410" applyFont="1" applyBorder="1" applyAlignment="1">
      <alignment horizontal="left" vertical="center" wrapText="1"/>
    </xf>
    <xf numFmtId="0" fontId="5" fillId="0" borderId="20" xfId="410" applyFont="1" applyBorder="1" applyAlignment="1">
      <alignment horizontal="left" vertical="center" wrapText="1"/>
    </xf>
    <xf numFmtId="0" fontId="5" fillId="0" borderId="21" xfId="410" applyFont="1" applyBorder="1" applyAlignment="1">
      <alignment horizontal="left" vertical="center" wrapText="1"/>
    </xf>
    <xf numFmtId="0" fontId="6" fillId="0" borderId="8" xfId="410" applyFont="1" applyBorder="1" applyAlignment="1">
      <alignment horizontal="center" vertical="center" wrapText="1"/>
    </xf>
    <xf numFmtId="0" fontId="5" fillId="5" borderId="14" xfId="410" applyFont="1" applyFill="1" applyBorder="1" applyAlignment="1">
      <alignment horizontal="left" vertical="center" wrapText="1"/>
    </xf>
    <xf numFmtId="0" fontId="5" fillId="5" borderId="8" xfId="410" applyFont="1" applyFill="1" applyBorder="1" applyAlignment="1">
      <alignment horizontal="left" vertical="center" wrapText="1"/>
    </xf>
    <xf numFmtId="0" fontId="5" fillId="5" borderId="61" xfId="410" applyFont="1" applyFill="1" applyBorder="1" applyAlignment="1">
      <alignment horizontal="left" vertical="center" wrapText="1"/>
    </xf>
    <xf numFmtId="0" fontId="5" fillId="0" borderId="8" xfId="410" applyFont="1" applyFill="1" applyBorder="1" applyAlignment="1">
      <alignment horizontal="center" vertical="center" wrapText="1"/>
    </xf>
    <xf numFmtId="10" fontId="5" fillId="0" borderId="11" xfId="410" applyNumberFormat="1" applyFont="1" applyBorder="1" applyAlignment="1">
      <alignment horizontal="center" vertical="center" wrapText="1"/>
    </xf>
    <xf numFmtId="0" fontId="7" fillId="0" borderId="34" xfId="410" applyFont="1" applyBorder="1" applyAlignment="1">
      <alignment horizontal="center" vertical="center" wrapText="1"/>
    </xf>
    <xf numFmtId="0" fontId="7" fillId="0" borderId="0" xfId="410" applyFont="1" applyBorder="1" applyAlignment="1">
      <alignment horizontal="center" vertical="center" wrapText="1"/>
    </xf>
    <xf numFmtId="0" fontId="7" fillId="0" borderId="27" xfId="410" applyFont="1" applyBorder="1" applyAlignment="1">
      <alignment horizontal="center" vertical="center" wrapText="1"/>
    </xf>
    <xf numFmtId="0" fontId="2" fillId="0" borderId="34" xfId="410" applyFont="1" applyBorder="1" applyAlignment="1">
      <alignment horizontal="left" vertical="center" wrapText="1"/>
    </xf>
    <xf numFmtId="0" fontId="2" fillId="0" borderId="0" xfId="410" applyFont="1" applyBorder="1" applyAlignment="1">
      <alignment horizontal="left" vertical="center" wrapText="1"/>
    </xf>
    <xf numFmtId="0" fontId="1" fillId="11" borderId="63" xfId="410" applyFont="1" applyFill="1" applyBorder="1" applyAlignment="1">
      <alignment horizontal="center" vertical="center"/>
    </xf>
    <xf numFmtId="0" fontId="1" fillId="11" borderId="55" xfId="410" applyFont="1" applyFill="1" applyBorder="1" applyAlignment="1">
      <alignment horizontal="center" vertical="center"/>
    </xf>
    <xf numFmtId="209" fontId="1" fillId="11" borderId="55" xfId="410" applyNumberFormat="1" applyFont="1" applyFill="1" applyBorder="1" applyAlignment="1">
      <alignment horizontal="center" vertical="center"/>
    </xf>
    <xf numFmtId="0" fontId="3" fillId="0" borderId="0" xfId="410" applyFont="1" applyBorder="1" applyAlignment="1">
      <alignment horizontal="center" vertical="center" wrapText="1"/>
    </xf>
    <xf numFmtId="0" fontId="6" fillId="0" borderId="0" xfId="410" applyFont="1" applyBorder="1" applyAlignment="1">
      <alignment horizontal="center" vertical="center" wrapText="1"/>
    </xf>
    <xf numFmtId="0" fontId="5" fillId="0" borderId="0" xfId="410" applyFont="1" applyFill="1" applyBorder="1" applyAlignment="1">
      <alignment horizontal="center" vertical="center" wrapText="1"/>
    </xf>
    <xf numFmtId="209" fontId="5" fillId="0" borderId="0" xfId="410" applyNumberFormat="1" applyFont="1" applyFill="1" applyBorder="1" applyAlignment="1">
      <alignment horizontal="center" vertical="center" wrapText="1"/>
    </xf>
    <xf numFmtId="0" fontId="1" fillId="11" borderId="67" xfId="410" applyFont="1" applyFill="1" applyBorder="1" applyAlignment="1">
      <alignment horizontal="center" vertical="center" wrapText="1"/>
    </xf>
    <xf numFmtId="0" fontId="1" fillId="11" borderId="68" xfId="410" applyFont="1" applyFill="1" applyBorder="1" applyAlignment="1">
      <alignment horizontal="center" vertical="center" wrapText="1"/>
    </xf>
    <xf numFmtId="0" fontId="100" fillId="0" borderId="0" xfId="0" applyFont="1" applyFill="1" applyBorder="1" applyAlignment="1">
      <alignment horizontal="center" vertical="center"/>
    </xf>
  </cellXfs>
  <cellStyles count="502">
    <cellStyle name="_06年预算调整母公司汇编(定稿)" xfId="32" xr:uid="{00000000-0005-0000-0000-000050000000}"/>
    <cellStyle name="_07年度技改项目计划表(揭阳局)" xfId="14" xr:uid="{00000000-0005-0000-0000-00003E000000}"/>
    <cellStyle name="_2007年电网建设预算明细表20061110" xfId="4" xr:uid="{00000000-0005-0000-0000-000034000000}"/>
    <cellStyle name="_2007年技改计划（审批类新增）" xfId="54" xr:uid="{00000000-0005-0000-0000-000066000000}"/>
    <cellStyle name="_2007年技改计划（审批类续建及备案）" xfId="57" xr:uid="{00000000-0005-0000-0000-000069000000}"/>
    <cellStyle name="_2007年技术改造第一批计划表（清远）" xfId="51" xr:uid="{00000000-0005-0000-0000-000063000000}"/>
    <cellStyle name="_20100326高清市院遂宁检察院1080P配置清单26日改" xfId="49" xr:uid="{00000000-0005-0000-0000-000061000000}"/>
    <cellStyle name="_Book1" xfId="58" xr:uid="{00000000-0005-0000-0000-00006A000000}"/>
    <cellStyle name="_Book1_1" xfId="47" xr:uid="{00000000-0005-0000-0000-00005F000000}"/>
    <cellStyle name="_Book1_2" xfId="59" xr:uid="{00000000-0005-0000-0000-00006B000000}"/>
    <cellStyle name="_Book1_3" xfId="61" xr:uid="{00000000-0005-0000-0000-00006D000000}"/>
    <cellStyle name="_ET_STYLE_NoName_00_" xfId="46" xr:uid="{00000000-0005-0000-0000-00005E000000}"/>
    <cellStyle name="_ET_STYLE_NoName_00__Book1" xfId="45" xr:uid="{00000000-0005-0000-0000-00005D000000}"/>
    <cellStyle name="_ET_STYLE_NoName_00__Book1_1" xfId="63" xr:uid="{00000000-0005-0000-0000-00006F000000}"/>
    <cellStyle name="_ET_STYLE_NoName_00__Book1_1_县公司" xfId="65" xr:uid="{00000000-0005-0000-0000-000071000000}"/>
    <cellStyle name="_ET_STYLE_NoName_00__Book1_1_银行账户情况表_2010年12月" xfId="53" xr:uid="{00000000-0005-0000-0000-000065000000}"/>
    <cellStyle name="_ET_STYLE_NoName_00__Book1_2" xfId="66" xr:uid="{00000000-0005-0000-0000-000072000000}"/>
    <cellStyle name="_ET_STYLE_NoName_00__Book1_县公司" xfId="69" xr:uid="{00000000-0005-0000-0000-000075000000}"/>
    <cellStyle name="_ET_STYLE_NoName_00__Book1_银行账户情况表_2010年12月" xfId="71" xr:uid="{00000000-0005-0000-0000-000077000000}"/>
    <cellStyle name="_ET_STYLE_NoName_00__Sheet3" xfId="16" xr:uid="{00000000-0005-0000-0000-000040000000}"/>
    <cellStyle name="_ET_STYLE_NoName_00__建行" xfId="72" xr:uid="{00000000-0005-0000-0000-000078000000}"/>
    <cellStyle name="_ET_STYLE_NoName_00__县公司" xfId="29" xr:uid="{00000000-0005-0000-0000-00004D000000}"/>
    <cellStyle name="_ET_STYLE_NoName_00__银行账户情况表_2010年12月" xfId="76" xr:uid="{00000000-0005-0000-0000-00007C000000}"/>
    <cellStyle name="_ET_STYLE_NoName_00__云南水利电力有限公司" xfId="78" xr:uid="{00000000-0005-0000-0000-00007E000000}"/>
    <cellStyle name="_IT规划项目预算调整明细表" xfId="18" xr:uid="{00000000-0005-0000-0000-000042000000}"/>
    <cellStyle name="_Sheet1" xfId="80" xr:uid="{00000000-0005-0000-0000-000080000000}"/>
    <cellStyle name="_本部汇总" xfId="83" xr:uid="{00000000-0005-0000-0000-000083000000}"/>
    <cellStyle name="_附件1：报名回执表" xfId="84" xr:uid="{00000000-0005-0000-0000-000084000000}"/>
    <cellStyle name="_附件-2：2008年12月及2009年度发电设备检修计划表" xfId="27" xr:uid="{00000000-0005-0000-0000-00004B000000}"/>
    <cellStyle name="_广东电网公司年度预算报表(茂名局)061108" xfId="88" xr:uid="{00000000-0005-0000-0000-000088000000}"/>
    <cellStyle name="_广州" xfId="90" xr:uid="{00000000-0005-0000-0000-00008A000000}"/>
    <cellStyle name="_广州供电局2007年技改项目计划表(12.20）上报" xfId="92" xr:uid="{00000000-0005-0000-0000-00008C000000}"/>
    <cellStyle name="_广州供电局2007年技改项目计划表(12.21）上报" xfId="5" xr:uid="{00000000-0005-0000-0000-000035000000}"/>
    <cellStyle name="_广州局" xfId="55" xr:uid="{00000000-0005-0000-0000-000067000000}"/>
    <cellStyle name="_江门" xfId="93" xr:uid="{00000000-0005-0000-0000-00008D000000}"/>
    <cellStyle name="_揭阳" xfId="94" xr:uid="{00000000-0005-0000-0000-00008E000000}"/>
    <cellStyle name="_揭阳07年度技改续建项目" xfId="97" xr:uid="{00000000-0005-0000-0000-000091000000}"/>
    <cellStyle name="_麻烦财务填写" xfId="99" xr:uid="{00000000-0005-0000-0000-000093000000}"/>
    <cellStyle name="_麻烦财务填写 (version 1)" xfId="100" xr:uid="{00000000-0005-0000-0000-000094000000}"/>
    <cellStyle name="_清远" xfId="103" xr:uid="{00000000-0005-0000-0000-000097000000}"/>
    <cellStyle name="_弱电系统设备配置报价清单" xfId="41" xr:uid="{00000000-0005-0000-0000-000059000000}"/>
    <cellStyle name="_汕头" xfId="105" xr:uid="{00000000-0005-0000-0000-000099000000}"/>
    <cellStyle name="_阳江" xfId="107" xr:uid="{00000000-0005-0000-0000-00009B000000}"/>
    <cellStyle name="_阳江供电局2007年技改项目计划" xfId="110" xr:uid="{00000000-0005-0000-0000-00009E000000}"/>
    <cellStyle name="_用款申请表0706修改" xfId="112" xr:uid="{00000000-0005-0000-0000-0000A0000000}"/>
    <cellStyle name="_云浮" xfId="114" xr:uid="{00000000-0005-0000-0000-0000A2000000}"/>
    <cellStyle name="_云浮审批类计划" xfId="117" xr:uid="{00000000-0005-0000-0000-0000A5000000}"/>
    <cellStyle name="0,0_x000d__x000a_NA_x000d__x000a_" xfId="42" xr:uid="{00000000-0005-0000-0000-00005A000000}"/>
    <cellStyle name="20% - Accent1" xfId="118" xr:uid="{00000000-0005-0000-0000-0000A6000000}"/>
    <cellStyle name="20% - Accent2" xfId="120" xr:uid="{00000000-0005-0000-0000-0000A8000000}"/>
    <cellStyle name="20% - Accent3" xfId="122" xr:uid="{00000000-0005-0000-0000-0000AA000000}"/>
    <cellStyle name="20% - Accent4" xfId="123" xr:uid="{00000000-0005-0000-0000-0000AB000000}"/>
    <cellStyle name="20% - Accent5" xfId="124" xr:uid="{00000000-0005-0000-0000-0000AC000000}"/>
    <cellStyle name="20% - Accent6" xfId="125" xr:uid="{00000000-0005-0000-0000-0000AD000000}"/>
    <cellStyle name="20% - 强调文字颜色 1 2" xfId="3" xr:uid="{00000000-0005-0000-0000-000033000000}"/>
    <cellStyle name="20% - 强调文字颜色 2 2" xfId="111" xr:uid="{00000000-0005-0000-0000-00009F000000}"/>
    <cellStyle name="20% - 强调文字颜色 3 2" xfId="126" xr:uid="{00000000-0005-0000-0000-0000AE000000}"/>
    <cellStyle name="20% - 强调文字颜色 4 2" xfId="129" xr:uid="{00000000-0005-0000-0000-0000B1000000}"/>
    <cellStyle name="20% - 强调文字颜色 5 2" xfId="133" xr:uid="{00000000-0005-0000-0000-0000B5000000}"/>
    <cellStyle name="20% - 强调文字颜色 6 2" xfId="134" xr:uid="{00000000-0005-0000-0000-0000B6000000}"/>
    <cellStyle name="40% - Accent1" xfId="135" xr:uid="{00000000-0005-0000-0000-0000B7000000}"/>
    <cellStyle name="40% - Accent2" xfId="136" xr:uid="{00000000-0005-0000-0000-0000B8000000}"/>
    <cellStyle name="40% - Accent3" xfId="137" xr:uid="{00000000-0005-0000-0000-0000B9000000}"/>
    <cellStyle name="40% - Accent4" xfId="139" xr:uid="{00000000-0005-0000-0000-0000BB000000}"/>
    <cellStyle name="40% - Accent5" xfId="143" xr:uid="{00000000-0005-0000-0000-0000BF000000}"/>
    <cellStyle name="40% - Accent6" xfId="145" xr:uid="{00000000-0005-0000-0000-0000C1000000}"/>
    <cellStyle name="40% - 强调文字颜色 1 2" xfId="148" xr:uid="{00000000-0005-0000-0000-0000C4000000}"/>
    <cellStyle name="40% - 强调文字颜色 2 2" xfId="150" xr:uid="{00000000-0005-0000-0000-0000C6000000}"/>
    <cellStyle name="40% - 强调文字颜色 3 2" xfId="152" xr:uid="{00000000-0005-0000-0000-0000C8000000}"/>
    <cellStyle name="40% - 强调文字颜色 4 2" xfId="30" xr:uid="{00000000-0005-0000-0000-00004E000000}"/>
    <cellStyle name="40% - 强调文字颜色 5 2" xfId="154" xr:uid="{00000000-0005-0000-0000-0000CA000000}"/>
    <cellStyle name="40% - 强调文字颜色 6 2" xfId="158" xr:uid="{00000000-0005-0000-0000-0000CE000000}"/>
    <cellStyle name="60% - Accent1" xfId="161" xr:uid="{00000000-0005-0000-0000-0000D1000000}"/>
    <cellStyle name="60% - Accent2" xfId="163" xr:uid="{00000000-0005-0000-0000-0000D3000000}"/>
    <cellStyle name="60% - Accent3" xfId="166" xr:uid="{00000000-0005-0000-0000-0000D6000000}"/>
    <cellStyle name="60% - Accent4" xfId="169" xr:uid="{00000000-0005-0000-0000-0000D9000000}"/>
    <cellStyle name="60% - Accent5" xfId="174" xr:uid="{00000000-0005-0000-0000-0000DE000000}"/>
    <cellStyle name="60% - Accent6" xfId="177" xr:uid="{00000000-0005-0000-0000-0000E1000000}"/>
    <cellStyle name="60% - 强调文字颜色 1 2" xfId="183" xr:uid="{00000000-0005-0000-0000-0000E7000000}"/>
    <cellStyle name="60% - 强调文字颜色 2 2" xfId="186" xr:uid="{00000000-0005-0000-0000-0000EA000000}"/>
    <cellStyle name="60% - 强调文字颜色 3 2" xfId="188" xr:uid="{00000000-0005-0000-0000-0000EC000000}"/>
    <cellStyle name="60% - 强调文字颜色 4 2" xfId="189" xr:uid="{00000000-0005-0000-0000-0000ED000000}"/>
    <cellStyle name="60% - 强调文字颜色 5 2" xfId="191" xr:uid="{00000000-0005-0000-0000-0000EF000000}"/>
    <cellStyle name="60% - 强调文字颜色 6 2" xfId="192" xr:uid="{00000000-0005-0000-0000-0000F0000000}"/>
    <cellStyle name="6mal" xfId="194" xr:uid="{00000000-0005-0000-0000-0000F2000000}"/>
    <cellStyle name="Accent1" xfId="195" xr:uid="{00000000-0005-0000-0000-0000F3000000}"/>
    <cellStyle name="Accent1 - 20%" xfId="119" xr:uid="{00000000-0005-0000-0000-0000A7000000}"/>
    <cellStyle name="Accent1 - 40%" xfId="196" xr:uid="{00000000-0005-0000-0000-0000F4000000}"/>
    <cellStyle name="Accent1 - 60%" xfId="198" xr:uid="{00000000-0005-0000-0000-0000F6000000}"/>
    <cellStyle name="Accent1_公安安全支出补充表5.14" xfId="199" xr:uid="{00000000-0005-0000-0000-0000F7000000}"/>
    <cellStyle name="Accent2" xfId="201" xr:uid="{00000000-0005-0000-0000-0000F9000000}"/>
    <cellStyle name="Accent2 - 20%" xfId="60" xr:uid="{00000000-0005-0000-0000-00006C000000}"/>
    <cellStyle name="Accent2 - 40%" xfId="7" xr:uid="{00000000-0005-0000-0000-000037000000}"/>
    <cellStyle name="Accent2 - 60%" xfId="12" xr:uid="{00000000-0005-0000-0000-00003C000000}"/>
    <cellStyle name="Accent2_公安安全支出补充表5.14" xfId="202" xr:uid="{00000000-0005-0000-0000-0000FA000000}"/>
    <cellStyle name="Accent3" xfId="203" xr:uid="{00000000-0005-0000-0000-0000FB000000}"/>
    <cellStyle name="Accent3 - 20%" xfId="205" xr:uid="{00000000-0005-0000-0000-0000FD000000}"/>
    <cellStyle name="Accent3 - 40%" xfId="208" xr:uid="{00000000-0005-0000-0000-000000010000}"/>
    <cellStyle name="Accent3 - 60%" xfId="212" xr:uid="{00000000-0005-0000-0000-000004010000}"/>
    <cellStyle name="Accent3_公安安全支出补充表5.14" xfId="214" xr:uid="{00000000-0005-0000-0000-000006010000}"/>
    <cellStyle name="Accent4" xfId="215" xr:uid="{00000000-0005-0000-0000-000007010000}"/>
    <cellStyle name="Accent4 - 20%" xfId="217" xr:uid="{00000000-0005-0000-0000-000009010000}"/>
    <cellStyle name="Accent4 - 40%" xfId="218" xr:uid="{00000000-0005-0000-0000-00000A010000}"/>
    <cellStyle name="Accent4 - 60%" xfId="219" xr:uid="{00000000-0005-0000-0000-00000B010000}"/>
    <cellStyle name="Accent4_公安安全支出补充表5.14" xfId="221" xr:uid="{00000000-0005-0000-0000-00000D010000}"/>
    <cellStyle name="Accent5" xfId="224" xr:uid="{00000000-0005-0000-0000-000010010000}"/>
    <cellStyle name="Accent5 - 20%" xfId="67" xr:uid="{00000000-0005-0000-0000-000073000000}"/>
    <cellStyle name="Accent5 - 40%" xfId="226" xr:uid="{00000000-0005-0000-0000-000012010000}"/>
    <cellStyle name="Accent5 - 60%" xfId="228" xr:uid="{00000000-0005-0000-0000-000014010000}"/>
    <cellStyle name="Accent5_公安安全支出补充表5.14" xfId="229" xr:uid="{00000000-0005-0000-0000-000015010000}"/>
    <cellStyle name="Accent6" xfId="230" xr:uid="{00000000-0005-0000-0000-000016010000}"/>
    <cellStyle name="Accent6 - 20%" xfId="74" xr:uid="{00000000-0005-0000-0000-00007A000000}"/>
    <cellStyle name="Accent6 - 40%" xfId="231" xr:uid="{00000000-0005-0000-0000-000017010000}"/>
    <cellStyle name="Accent6 - 60%" xfId="232" xr:uid="{00000000-0005-0000-0000-000018010000}"/>
    <cellStyle name="Accent6_公安安全支出补充表5.14" xfId="233" xr:uid="{00000000-0005-0000-0000-000019010000}"/>
    <cellStyle name="args.style" xfId="6" xr:uid="{00000000-0005-0000-0000-000036000000}"/>
    <cellStyle name="Bad" xfId="98" xr:uid="{00000000-0005-0000-0000-000092000000}"/>
    <cellStyle name="Black" xfId="142" xr:uid="{00000000-0005-0000-0000-0000BE000000}"/>
    <cellStyle name="Border" xfId="216" xr:uid="{00000000-0005-0000-0000-000008010000}"/>
    <cellStyle name="Calc Currency (0)" xfId="235" xr:uid="{00000000-0005-0000-0000-00001B010000}"/>
    <cellStyle name="Calculation" xfId="236" xr:uid="{00000000-0005-0000-0000-00001C010000}"/>
    <cellStyle name="Check Cell" xfId="239" xr:uid="{00000000-0005-0000-0000-00001F010000}"/>
    <cellStyle name="ColLevel_0" xfId="240" xr:uid="{00000000-0005-0000-0000-000020010000}"/>
    <cellStyle name="Column_Title" xfId="86" xr:uid="{00000000-0005-0000-0000-000086000000}"/>
    <cellStyle name="Comma [0]" xfId="241" xr:uid="{00000000-0005-0000-0000-000021010000}"/>
    <cellStyle name="comma zerodec" xfId="243" xr:uid="{00000000-0005-0000-0000-000023010000}"/>
    <cellStyle name="Comma_!!!GO" xfId="244" xr:uid="{00000000-0005-0000-0000-000024010000}"/>
    <cellStyle name="comma-d" xfId="115" xr:uid="{00000000-0005-0000-0000-0000A3000000}"/>
    <cellStyle name="Currency [0]" xfId="33" xr:uid="{00000000-0005-0000-0000-000051000000}"/>
    <cellStyle name="Currency_!!!GO" xfId="245" xr:uid="{00000000-0005-0000-0000-000025010000}"/>
    <cellStyle name="Currency1" xfId="247" xr:uid="{00000000-0005-0000-0000-000027010000}"/>
    <cellStyle name="Date" xfId="248" xr:uid="{00000000-0005-0000-0000-000028010000}"/>
    <cellStyle name="Dezimal [0]_laroux" xfId="70" xr:uid="{00000000-0005-0000-0000-000076000000}"/>
    <cellStyle name="Dezimal_laroux" xfId="91" xr:uid="{00000000-0005-0000-0000-00008B000000}"/>
    <cellStyle name="Dollar (zero dec)" xfId="252" xr:uid="{00000000-0005-0000-0000-00002C010000}"/>
    <cellStyle name="Euro" xfId="101" xr:uid="{00000000-0005-0000-0000-000095000000}"/>
    <cellStyle name="Explanatory Text" xfId="254" xr:uid="{00000000-0005-0000-0000-00002E010000}"/>
    <cellStyle name="e鯪9Y_x000b_" xfId="138" xr:uid="{00000000-0005-0000-0000-0000BA000000}"/>
    <cellStyle name="Fixed" xfId="56" xr:uid="{00000000-0005-0000-0000-000068000000}"/>
    <cellStyle name="Followed Hyperlink_AheadBehind.xls Chart 23" xfId="257" xr:uid="{00000000-0005-0000-0000-000031010000}"/>
    <cellStyle name="gcd" xfId="261" xr:uid="{00000000-0005-0000-0000-000035010000}"/>
    <cellStyle name="Good" xfId="81" xr:uid="{00000000-0005-0000-0000-000081000000}"/>
    <cellStyle name="Grey" xfId="85" xr:uid="{00000000-0005-0000-0000-000085000000}"/>
    <cellStyle name="Header1" xfId="222" xr:uid="{00000000-0005-0000-0000-00000E010000}"/>
    <cellStyle name="Header2" xfId="263" xr:uid="{00000000-0005-0000-0000-000037010000}"/>
    <cellStyle name="Heading 1" xfId="62" xr:uid="{00000000-0005-0000-0000-00006E000000}"/>
    <cellStyle name="Heading 2" xfId="127" xr:uid="{00000000-0005-0000-0000-0000AF000000}"/>
    <cellStyle name="Heading 3" xfId="37" xr:uid="{00000000-0005-0000-0000-000055000000}"/>
    <cellStyle name="Heading 4" xfId="185" xr:uid="{00000000-0005-0000-0000-0000E9000000}"/>
    <cellStyle name="HEADING1" xfId="264" xr:uid="{00000000-0005-0000-0000-000038010000}"/>
    <cellStyle name="HEADING2" xfId="265" xr:uid="{00000000-0005-0000-0000-000039010000}"/>
    <cellStyle name="Hyperlink_AheadBehind.xls Chart 23" xfId="168" xr:uid="{00000000-0005-0000-0000-0000D8000000}"/>
    <cellStyle name="Input" xfId="28" xr:uid="{00000000-0005-0000-0000-00004C000000}"/>
    <cellStyle name="Input [yellow]" xfId="267" xr:uid="{00000000-0005-0000-0000-00003B010000}"/>
    <cellStyle name="Input Cells" xfId="269" xr:uid="{00000000-0005-0000-0000-00003D010000}"/>
    <cellStyle name="Linked Cell" xfId="270" xr:uid="{00000000-0005-0000-0000-00003E010000}"/>
    <cellStyle name="Linked Cells" xfId="273" xr:uid="{00000000-0005-0000-0000-000041010000}"/>
    <cellStyle name="ljw" xfId="26" xr:uid="{00000000-0005-0000-0000-00004A000000}"/>
    <cellStyle name="Millares [0]_96 Risk" xfId="274" xr:uid="{00000000-0005-0000-0000-000042010000}"/>
    <cellStyle name="Millares_96 Risk" xfId="276" xr:uid="{00000000-0005-0000-0000-000044010000}"/>
    <cellStyle name="Milliers [0]_!!!GO" xfId="278" xr:uid="{00000000-0005-0000-0000-000046010000}"/>
    <cellStyle name="Milliers_!!!GO" xfId="206" xr:uid="{00000000-0005-0000-0000-0000FE000000}"/>
    <cellStyle name="Moneda [0]_96 Risk" xfId="279" xr:uid="{00000000-0005-0000-0000-000047010000}"/>
    <cellStyle name="Moneda_96 Risk" xfId="282" xr:uid="{00000000-0005-0000-0000-00004A010000}"/>
    <cellStyle name="Mon閠aire [0]_!!!GO" xfId="209" xr:uid="{00000000-0005-0000-0000-000001010000}"/>
    <cellStyle name="Mon閠aire_!!!GO" xfId="130" xr:uid="{00000000-0005-0000-0000-0000B2000000}"/>
    <cellStyle name="Neutral" xfId="190" xr:uid="{00000000-0005-0000-0000-0000EE000000}"/>
    <cellStyle name="New Times Roman" xfId="284" xr:uid="{00000000-0005-0000-0000-00004C010000}"/>
    <cellStyle name="no dec" xfId="285" xr:uid="{00000000-0005-0000-0000-00004D010000}"/>
    <cellStyle name="Non défini" xfId="286" xr:uid="{00000000-0005-0000-0000-00004E010000}"/>
    <cellStyle name="Norma,_laroux_4_营业在建 (2)_E21" xfId="288" xr:uid="{00000000-0005-0000-0000-000050010000}"/>
    <cellStyle name="Normal" xfId="289" xr:uid="{00000000-0005-0000-0000-000051010000}"/>
    <cellStyle name="Normal - Style1" xfId="140" xr:uid="{00000000-0005-0000-0000-0000BC000000}"/>
    <cellStyle name="Normal 2" xfId="290" xr:uid="{00000000-0005-0000-0000-000052010000}"/>
    <cellStyle name="Normal_!!!GO" xfId="292" xr:uid="{00000000-0005-0000-0000-000054010000}"/>
    <cellStyle name="Note" xfId="294" xr:uid="{00000000-0005-0000-0000-000056010000}"/>
    <cellStyle name="o¾ÛOczW¦pc³ u²_x001d_" xfId="181" xr:uid="{00000000-0005-0000-0000-0000E5000000}"/>
    <cellStyle name="Output" xfId="295" xr:uid="{00000000-0005-0000-0000-000057010000}"/>
    <cellStyle name="per.style" xfId="170" xr:uid="{00000000-0005-0000-0000-0000DA000000}"/>
    <cellStyle name="Percent [2]" xfId="200" xr:uid="{00000000-0005-0000-0000-0000F8000000}"/>
    <cellStyle name="Percent_!!!GO" xfId="296" xr:uid="{00000000-0005-0000-0000-000058010000}"/>
    <cellStyle name="Pourcentage_pldt" xfId="297" xr:uid="{00000000-0005-0000-0000-000059010000}"/>
    <cellStyle name="PSChar" xfId="38" xr:uid="{00000000-0005-0000-0000-000056000000}"/>
    <cellStyle name="PSDate" xfId="300" xr:uid="{00000000-0005-0000-0000-00005C010000}"/>
    <cellStyle name="PSDec" xfId="301" xr:uid="{00000000-0005-0000-0000-00005D010000}"/>
    <cellStyle name="PSHeading" xfId="237" xr:uid="{00000000-0005-0000-0000-00001D010000}"/>
    <cellStyle name="PSInt" xfId="171" xr:uid="{00000000-0005-0000-0000-0000DB000000}"/>
    <cellStyle name="PSSpacer" xfId="302" xr:uid="{00000000-0005-0000-0000-00005E010000}"/>
    <cellStyle name="Red" xfId="304" xr:uid="{00000000-0005-0000-0000-000060010000}"/>
    <cellStyle name="RowLevel_0" xfId="305" xr:uid="{00000000-0005-0000-0000-000061010000}"/>
    <cellStyle name="sstot" xfId="307" xr:uid="{00000000-0005-0000-0000-000063010000}"/>
    <cellStyle name="Standard_AREAS" xfId="308" xr:uid="{00000000-0005-0000-0000-000064010000}"/>
    <cellStyle name="t" xfId="178" xr:uid="{00000000-0005-0000-0000-0000E2000000}"/>
    <cellStyle name="t_HVAC Equipment (3)" xfId="309" xr:uid="{00000000-0005-0000-0000-000065010000}"/>
    <cellStyle name="Title" xfId="310" xr:uid="{00000000-0005-0000-0000-000066010000}"/>
    <cellStyle name="Total" xfId="312" xr:uid="{00000000-0005-0000-0000-000068010000}"/>
    <cellStyle name="Tusental (0)_pldt" xfId="313" xr:uid="{00000000-0005-0000-0000-000069010000}"/>
    <cellStyle name="Tusental_pldt" xfId="315" xr:uid="{00000000-0005-0000-0000-00006B010000}"/>
    <cellStyle name="Valuta (0)_pldt" xfId="316" xr:uid="{00000000-0005-0000-0000-00006C010000}"/>
    <cellStyle name="Valuta_pldt" xfId="275" xr:uid="{00000000-0005-0000-0000-000043010000}"/>
    <cellStyle name="Warning Text" xfId="318" xr:uid="{00000000-0005-0000-0000-00006E010000}"/>
    <cellStyle name="百分比 2" xfId="320" xr:uid="{00000000-0005-0000-0000-000070010000}"/>
    <cellStyle name="百分比 2 2" xfId="321" xr:uid="{00000000-0005-0000-0000-000071010000}"/>
    <cellStyle name="百分比 3" xfId="113" xr:uid="{00000000-0005-0000-0000-0000A1000000}"/>
    <cellStyle name="百分比 4" xfId="25" xr:uid="{00000000-0005-0000-0000-000049000000}"/>
    <cellStyle name="捠壿 [0.00]_Region Orders (2)" xfId="220" xr:uid="{00000000-0005-0000-0000-00000C010000}"/>
    <cellStyle name="捠壿_Region Orders (2)" xfId="322" xr:uid="{00000000-0005-0000-0000-000072010000}"/>
    <cellStyle name="编号" xfId="324" xr:uid="{00000000-0005-0000-0000-000074010000}"/>
    <cellStyle name="标题 1 2" xfId="325" xr:uid="{00000000-0005-0000-0000-000075010000}"/>
    <cellStyle name="标题 2 2" xfId="87" xr:uid="{00000000-0005-0000-0000-000087000000}"/>
    <cellStyle name="标题 3 2" xfId="326" xr:uid="{00000000-0005-0000-0000-000076010000}"/>
    <cellStyle name="标题 4 2" xfId="328" xr:uid="{00000000-0005-0000-0000-000078010000}"/>
    <cellStyle name="标题 5" xfId="298" xr:uid="{00000000-0005-0000-0000-00005A010000}"/>
    <cellStyle name="标题1" xfId="330" xr:uid="{00000000-0005-0000-0000-00007A010000}"/>
    <cellStyle name="表标题" xfId="332" xr:uid="{00000000-0005-0000-0000-00007C010000}"/>
    <cellStyle name="部门" xfId="164" xr:uid="{00000000-0005-0000-0000-0000D4000000}"/>
    <cellStyle name="差 2" xfId="334" xr:uid="{00000000-0005-0000-0000-00007E010000}"/>
    <cellStyle name="差_~4190974" xfId="335" xr:uid="{00000000-0005-0000-0000-00007F010000}"/>
    <cellStyle name="差_~5676413" xfId="337" xr:uid="{00000000-0005-0000-0000-000081010000}"/>
    <cellStyle name="差_00省级(打印)" xfId="303" xr:uid="{00000000-0005-0000-0000-00005F010000}"/>
    <cellStyle name="差_00省级(定稿)" xfId="102" xr:uid="{00000000-0005-0000-0000-000096000000}"/>
    <cellStyle name="差_03昭通" xfId="157" xr:uid="{00000000-0005-0000-0000-0000CD000000}"/>
    <cellStyle name="差_0502通海县" xfId="338" xr:uid="{00000000-0005-0000-0000-000082010000}"/>
    <cellStyle name="差_05玉溪" xfId="339" xr:uid="{00000000-0005-0000-0000-000083010000}"/>
    <cellStyle name="差_0605石屏县" xfId="340" xr:uid="{00000000-0005-0000-0000-000084010000}"/>
    <cellStyle name="差_1.招标封面及汇总表" xfId="336" xr:uid="{00000000-0005-0000-0000-000080010000}"/>
    <cellStyle name="差_1003牟定县" xfId="341" xr:uid="{00000000-0005-0000-0000-000085010000}"/>
    <cellStyle name="差_1110洱源县" xfId="255" xr:uid="{00000000-0005-0000-0000-00002F010000}"/>
    <cellStyle name="差_11大理" xfId="343" xr:uid="{00000000-0005-0000-0000-000087010000}"/>
    <cellStyle name="差_2、土地面积、人口、粮食产量基本情况" xfId="344" xr:uid="{00000000-0005-0000-0000-000088010000}"/>
    <cellStyle name="差_2006年分析表" xfId="19" xr:uid="{00000000-0005-0000-0000-000043000000}"/>
    <cellStyle name="差_2006年基础数据" xfId="197" xr:uid="{00000000-0005-0000-0000-0000F5000000}"/>
    <cellStyle name="差_2006年全省财力计算表（中央、决算）" xfId="40" xr:uid="{00000000-0005-0000-0000-000058000000}"/>
    <cellStyle name="差_2006年水利统计指标统计表" xfId="345" xr:uid="{00000000-0005-0000-0000-000089010000}"/>
    <cellStyle name="差_2006年在职人员情况" xfId="346" xr:uid="{00000000-0005-0000-0000-00008A010000}"/>
    <cellStyle name="差_2007年检察院案件数" xfId="204" xr:uid="{00000000-0005-0000-0000-0000FC000000}"/>
    <cellStyle name="差_2007年可用财力" xfId="347" xr:uid="{00000000-0005-0000-0000-00008B010000}"/>
    <cellStyle name="差_2007年人员分部门统计表" xfId="350" xr:uid="{00000000-0005-0000-0000-00008E010000}"/>
    <cellStyle name="差_2007年政法部门业务指标" xfId="20" xr:uid="{00000000-0005-0000-0000-000044000000}"/>
    <cellStyle name="差_2008年县级公安保障标准落实奖励经费分配测算" xfId="306" xr:uid="{00000000-0005-0000-0000-000062010000}"/>
    <cellStyle name="差_2008云南省分县市中小学教职工统计表（教育厅提供）" xfId="351" xr:uid="{00000000-0005-0000-0000-00008F010000}"/>
    <cellStyle name="差_2009年一般性转移支付标准工资" xfId="352" xr:uid="{00000000-0005-0000-0000-000090010000}"/>
    <cellStyle name="差_2009年一般性转移支付标准工资_~4190974" xfId="353" xr:uid="{00000000-0005-0000-0000-000091010000}"/>
    <cellStyle name="差_2009年一般性转移支付标准工资_~5676413" xfId="355" xr:uid="{00000000-0005-0000-0000-000093010000}"/>
    <cellStyle name="差_2009年一般性转移支付标准工资_不用软件计算9.1不考虑经费管理评价xl" xfId="357" xr:uid="{00000000-0005-0000-0000-000095010000}"/>
    <cellStyle name="差_2009年一般性转移支付标准工资_地方配套按人均增幅控制8.30xl" xfId="359" xr:uid="{00000000-0005-0000-0000-000097010000}"/>
    <cellStyle name="差_2009年一般性转移支付标准工资_地方配套按人均增幅控制8.30一般预算平均增幅、人均可用财力平均增幅两次控制、社会治安系数调整、案件数调整xl" xfId="360" xr:uid="{00000000-0005-0000-0000-000098010000}"/>
    <cellStyle name="差_2009年一般性转移支付标准工资_地方配套按人均增幅控制8.31（调整结案率后）xl" xfId="291" xr:uid="{00000000-0005-0000-0000-000053010000}"/>
    <cellStyle name="差_2009年一般性转移支付标准工资_奖励补助测算5.22测试" xfId="15" xr:uid="{00000000-0005-0000-0000-00003F000000}"/>
    <cellStyle name="差_2009年一般性转移支付标准工资_奖励补助测算5.23新" xfId="362" xr:uid="{00000000-0005-0000-0000-00009A010000}"/>
    <cellStyle name="差_2009年一般性转移支付标准工资_奖励补助测算5.24冯铸" xfId="364" xr:uid="{00000000-0005-0000-0000-00009C010000}"/>
    <cellStyle name="差_2009年一般性转移支付标准工资_奖励补助测算7.23" xfId="283" xr:uid="{00000000-0005-0000-0000-00004B010000}"/>
    <cellStyle name="差_2009年一般性转移支付标准工资_奖励补助测算7.25" xfId="366" xr:uid="{00000000-0005-0000-0000-00009E010000}"/>
    <cellStyle name="差_2009年一般性转移支付标准工资_奖励补助测算7.25 (version 1) (version 1)" xfId="367" xr:uid="{00000000-0005-0000-0000-00009F010000}"/>
    <cellStyle name="差_530623_2006年县级财政报表附表" xfId="238" xr:uid="{00000000-0005-0000-0000-00001E010000}"/>
    <cellStyle name="差_530629_2006年县级财政报表附表" xfId="369" xr:uid="{00000000-0005-0000-0000-0000A1010000}"/>
    <cellStyle name="差_5334_2006年迪庆县级财政报表附表" xfId="370" xr:uid="{00000000-0005-0000-0000-0000A2010000}"/>
    <cellStyle name="差_Book1" xfId="372" xr:uid="{00000000-0005-0000-0000-0000A4010000}"/>
    <cellStyle name="差_Book1_1" xfId="374" xr:uid="{00000000-0005-0000-0000-0000A6010000}"/>
    <cellStyle name="差_Book1_2" xfId="259" xr:uid="{00000000-0005-0000-0000-000033010000}"/>
    <cellStyle name="差_Book1_县公司" xfId="375" xr:uid="{00000000-0005-0000-0000-0000A7010000}"/>
    <cellStyle name="差_Book1_银行账户情况表_2010年12月" xfId="153" xr:uid="{00000000-0005-0000-0000-0000C9000000}"/>
    <cellStyle name="差_Book2" xfId="36" xr:uid="{00000000-0005-0000-0000-000054000000}"/>
    <cellStyle name="差_M01-2(州市补助收入)" xfId="376" xr:uid="{00000000-0005-0000-0000-0000A8010000}"/>
    <cellStyle name="差_M03" xfId="377" xr:uid="{00000000-0005-0000-0000-0000A9010000}"/>
    <cellStyle name="差_不用软件计算9.1不考虑经费管理评价xl" xfId="378" xr:uid="{00000000-0005-0000-0000-0000AA010000}"/>
    <cellStyle name="差_财政供养人员" xfId="380" xr:uid="{00000000-0005-0000-0000-0000AC010000}"/>
    <cellStyle name="差_财政支出对上级的依赖程度" xfId="382" xr:uid="{00000000-0005-0000-0000-0000AE010000}"/>
    <cellStyle name="差_城建部门" xfId="106" xr:uid="{00000000-0005-0000-0000-00009A000000}"/>
    <cellStyle name="差_地方配套按人均增幅控制8.30xl" xfId="371" xr:uid="{00000000-0005-0000-0000-0000A3010000}"/>
    <cellStyle name="差_地方配套按人均增幅控制8.30一般预算平均增幅、人均可用财力平均增幅两次控制、社会治安系数调整、案件数调整xl" xfId="383" xr:uid="{00000000-0005-0000-0000-0000AF010000}"/>
    <cellStyle name="差_地方配套按人均增幅控制8.31（调整结案率后）xl" xfId="266" xr:uid="{00000000-0005-0000-0000-00003A010000}"/>
    <cellStyle name="差_第五部分(才淼、饶永宏）" xfId="384" xr:uid="{00000000-0005-0000-0000-0000B0010000}"/>
    <cellStyle name="差_第一部分：综合全" xfId="385" xr:uid="{00000000-0005-0000-0000-0000B1010000}"/>
    <cellStyle name="差_高中教师人数（教育厅1.6日提供）" xfId="386" xr:uid="{00000000-0005-0000-0000-0000B2010000}"/>
    <cellStyle name="差_公司十二五信息化规划项目库V4.2-0614-内部讨论" xfId="388" xr:uid="{00000000-0005-0000-0000-0000B4010000}"/>
    <cellStyle name="差_公司十二五信息化项目库修编意见-v4.1-20110525" xfId="368" xr:uid="{00000000-0005-0000-0000-0000A0010000}"/>
    <cellStyle name="差_侯工楼1安装计算式" xfId="390" xr:uid="{00000000-0005-0000-0000-0000B6010000}"/>
    <cellStyle name="差_汇总" xfId="391" xr:uid="{00000000-0005-0000-0000-0000B7010000}"/>
    <cellStyle name="差_汇总-县级财政报表附表" xfId="392" xr:uid="{00000000-0005-0000-0000-0000B8010000}"/>
    <cellStyle name="差_基础数据分析" xfId="394" xr:uid="{00000000-0005-0000-0000-0000BA010000}"/>
    <cellStyle name="差_检验表" xfId="396" xr:uid="{00000000-0005-0000-0000-0000BC010000}"/>
    <cellStyle name="差_检验表（调整后）" xfId="398" xr:uid="{00000000-0005-0000-0000-0000BE010000}"/>
    <cellStyle name="差_建行" xfId="387" xr:uid="{00000000-0005-0000-0000-0000B3010000}"/>
    <cellStyle name="差_奖励补助测算5.22测试" xfId="24" xr:uid="{00000000-0005-0000-0000-000048000000}"/>
    <cellStyle name="差_奖励补助测算5.23新" xfId="10" xr:uid="{00000000-0005-0000-0000-00003A000000}"/>
    <cellStyle name="差_奖励补助测算5.24冯铸" xfId="2" xr:uid="{00000000-0005-0000-0000-000032000000}"/>
    <cellStyle name="差_奖励补助测算7.23" xfId="399" xr:uid="{00000000-0005-0000-0000-0000BF010000}"/>
    <cellStyle name="差_奖励补助测算7.25" xfId="277" xr:uid="{00000000-0005-0000-0000-000045010000}"/>
    <cellStyle name="差_奖励补助测算7.25 (version 1) (version 1)" xfId="73" xr:uid="{00000000-0005-0000-0000-000079000000}"/>
    <cellStyle name="差_教师绩效工资测算表（离退休按各地上报数测算）2009年1月1日" xfId="21" xr:uid="{00000000-0005-0000-0000-000045000000}"/>
    <cellStyle name="差_教育厅提供义务教育及高中教师人数（2009年1月6日）" xfId="35" xr:uid="{00000000-0005-0000-0000-000053000000}"/>
    <cellStyle name="差_历年教师人数" xfId="389" xr:uid="{00000000-0005-0000-0000-0000B5010000}"/>
    <cellStyle name="差_丽江汇总" xfId="333" xr:uid="{00000000-0005-0000-0000-00007D010000}"/>
    <cellStyle name="差_三季度－表二" xfId="400" xr:uid="{00000000-0005-0000-0000-0000C0010000}"/>
    <cellStyle name="差_卫生部门" xfId="401" xr:uid="{00000000-0005-0000-0000-0000C1010000}"/>
    <cellStyle name="差_文体广播部门" xfId="95" xr:uid="{00000000-0005-0000-0000-00008F000000}"/>
    <cellStyle name="差_下半年禁毒办案经费分配2544.3万元" xfId="104" xr:uid="{00000000-0005-0000-0000-000098000000}"/>
    <cellStyle name="差_下半年禁吸戒毒经费1000万元" xfId="354" xr:uid="{00000000-0005-0000-0000-000092010000}"/>
    <cellStyle name="差_县公司" xfId="121" xr:uid="{00000000-0005-0000-0000-0000A9000000}"/>
    <cellStyle name="差_县级公安机关公用经费标准奖励测算方案（定稿）" xfId="402" xr:uid="{00000000-0005-0000-0000-0000C2010000}"/>
    <cellStyle name="差_县级基础数据" xfId="280" xr:uid="{00000000-0005-0000-0000-000048010000}"/>
    <cellStyle name="差_业务工作量指标" xfId="348" xr:uid="{00000000-0005-0000-0000-00008C010000}"/>
    <cellStyle name="差_义务教育阶段教职工人数（教育厅提供最终）" xfId="363" xr:uid="{00000000-0005-0000-0000-00009B010000}"/>
    <cellStyle name="差_银行账户情况表_2010年12月" xfId="404" xr:uid="{00000000-0005-0000-0000-0000C4010000}"/>
    <cellStyle name="差_云南农村义务教育统计表" xfId="175" xr:uid="{00000000-0005-0000-0000-0000DF000000}"/>
    <cellStyle name="差_云南省2008年中小学教师人数统计表" xfId="365" xr:uid="{00000000-0005-0000-0000-00009D010000}"/>
    <cellStyle name="差_云南省2008年中小学教职工情况（教育厅提供20090101加工整理）" xfId="249" xr:uid="{00000000-0005-0000-0000-000029010000}"/>
    <cellStyle name="差_云南省2008年转移支付测算——州市本级考核部分及政策性测算" xfId="407" xr:uid="{00000000-0005-0000-0000-0000C7010000}"/>
    <cellStyle name="差_云南水利电力有限公司" xfId="408" xr:uid="{00000000-0005-0000-0000-0000C8010000}"/>
    <cellStyle name="差_指标四" xfId="149" xr:uid="{00000000-0005-0000-0000-0000C5000000}"/>
    <cellStyle name="差_指标五" xfId="22" xr:uid="{00000000-0005-0000-0000-000046000000}"/>
    <cellStyle name="常规" xfId="0" builtinId="0"/>
    <cellStyle name="常规 10" xfId="82" xr:uid="{00000000-0005-0000-0000-000082000000}"/>
    <cellStyle name="常规 11" xfId="381" xr:uid="{00000000-0005-0000-0000-0000AD010000}"/>
    <cellStyle name="常规 2" xfId="311" xr:uid="{00000000-0005-0000-0000-000067010000}"/>
    <cellStyle name="常规 2 10 2" xfId="409" xr:uid="{00000000-0005-0000-0000-0000C9010000}"/>
    <cellStyle name="常规 2 2" xfId="165" xr:uid="{00000000-0005-0000-0000-0000D5000000}"/>
    <cellStyle name="常规 2 2 2" xfId="410" xr:uid="{00000000-0005-0000-0000-0000CA010000}"/>
    <cellStyle name="常规 2 2 3" xfId="411" xr:uid="{00000000-0005-0000-0000-0000CB010000}"/>
    <cellStyle name="常规 2 2_Book1" xfId="39" xr:uid="{00000000-0005-0000-0000-000057000000}"/>
    <cellStyle name="常规 2 3" xfId="167" xr:uid="{00000000-0005-0000-0000-0000D7000000}"/>
    <cellStyle name="常规 2 4" xfId="172" xr:uid="{00000000-0005-0000-0000-0000DC000000}"/>
    <cellStyle name="常规 2 5" xfId="176" xr:uid="{00000000-0005-0000-0000-0000E0000000}"/>
    <cellStyle name="常规 2 6" xfId="180" xr:uid="{00000000-0005-0000-0000-0000E4000000}"/>
    <cellStyle name="常规 2 7" xfId="412" xr:uid="{00000000-0005-0000-0000-0000CC010000}"/>
    <cellStyle name="常规 2 8" xfId="414" xr:uid="{00000000-0005-0000-0000-0000CE010000}"/>
    <cellStyle name="常规 2_02-2008决算报表格式" xfId="268" xr:uid="{00000000-0005-0000-0000-00003C010000}"/>
    <cellStyle name="常规 3" xfId="131" xr:uid="{00000000-0005-0000-0000-0000B3000000}"/>
    <cellStyle name="常规 3 2" xfId="500" xr:uid="{00000000-0005-0000-0000-000026020000}"/>
    <cellStyle name="常规 3 2 2" xfId="499" xr:uid="{00000000-0005-0000-0000-000025020000}"/>
    <cellStyle name="常规 4" xfId="234" xr:uid="{00000000-0005-0000-0000-00001A010000}"/>
    <cellStyle name="常规 5" xfId="187" xr:uid="{00000000-0005-0000-0000-0000EB000000}"/>
    <cellStyle name="常规 6" xfId="17" xr:uid="{00000000-0005-0000-0000-000041000000}"/>
    <cellStyle name="常规 7" xfId="415" xr:uid="{00000000-0005-0000-0000-0000CF010000}"/>
    <cellStyle name="常规 8" xfId="416" xr:uid="{00000000-0005-0000-0000-0000D0010000}"/>
    <cellStyle name="常规 9" xfId="397" xr:uid="{00000000-0005-0000-0000-0000BD010000}"/>
    <cellStyle name="常规_1.招标封面及汇总表" xfId="417" xr:uid="{00000000-0005-0000-0000-0000D1010000}"/>
    <cellStyle name="常规_新溪保洁表(新新) " xfId="501" xr:uid="{00000000-0005-0000-0000-000027020000}"/>
    <cellStyle name="超级链接" xfId="356" xr:uid="{00000000-0005-0000-0000-000094010000}"/>
    <cellStyle name="超链接 2_项目三部详细通讯录" xfId="358" xr:uid="{00000000-0005-0000-0000-000096010000}"/>
    <cellStyle name="分级显示列_1_Book1" xfId="246" xr:uid="{00000000-0005-0000-0000-000026010000}"/>
    <cellStyle name="分级显示行_1_13区汇总" xfId="393" xr:uid="{00000000-0005-0000-0000-0000B9010000}"/>
    <cellStyle name="归盒啦_95" xfId="271" xr:uid="{00000000-0005-0000-0000-00003F010000}"/>
    <cellStyle name="好 2" xfId="418" xr:uid="{00000000-0005-0000-0000-0000D4010000}"/>
    <cellStyle name="好_~4190974" xfId="419" xr:uid="{00000000-0005-0000-0000-0000D5010000}"/>
    <cellStyle name="好_~5676413" xfId="421" xr:uid="{00000000-0005-0000-0000-0000D7010000}"/>
    <cellStyle name="好_00省级(打印)" xfId="331" xr:uid="{00000000-0005-0000-0000-00007B010000}"/>
    <cellStyle name="好_00省级(定稿)" xfId="146" xr:uid="{00000000-0005-0000-0000-0000C2000000}"/>
    <cellStyle name="好_03昭通" xfId="128" xr:uid="{00000000-0005-0000-0000-0000B0000000}"/>
    <cellStyle name="好_0502通海县" xfId="210" xr:uid="{00000000-0005-0000-0000-000002010000}"/>
    <cellStyle name="好_05玉溪" xfId="1" xr:uid="{00000000-0005-0000-0000-000031000000}"/>
    <cellStyle name="好_0605石屏县" xfId="79" xr:uid="{00000000-0005-0000-0000-00007F000000}"/>
    <cellStyle name="好_1.招标封面及汇总表" xfId="424" xr:uid="{00000000-0005-0000-0000-0000DA010000}"/>
    <cellStyle name="好_1003牟定县" xfId="13" xr:uid="{00000000-0005-0000-0000-00003D000000}"/>
    <cellStyle name="好_1110洱源县" xfId="405" xr:uid="{00000000-0005-0000-0000-0000C5010000}"/>
    <cellStyle name="好_11大理" xfId="68" xr:uid="{00000000-0005-0000-0000-000074000000}"/>
    <cellStyle name="好_2、土地面积、人口、粮食产量基本情况" xfId="425" xr:uid="{00000000-0005-0000-0000-0000DB010000}"/>
    <cellStyle name="好_2006年分析表" xfId="155" xr:uid="{00000000-0005-0000-0000-0000CB000000}"/>
    <cellStyle name="好_2006年基础数据" xfId="427" xr:uid="{00000000-0005-0000-0000-0000DD010000}"/>
    <cellStyle name="好_2006年全省财力计算表（中央、决算）" xfId="428" xr:uid="{00000000-0005-0000-0000-0000DE010000}"/>
    <cellStyle name="好_2006年水利统计指标统计表" xfId="429" xr:uid="{00000000-0005-0000-0000-0000DF010000}"/>
    <cellStyle name="好_2006年在职人员情况" xfId="431" xr:uid="{00000000-0005-0000-0000-0000E1010000}"/>
    <cellStyle name="好_2007年检察院案件数" xfId="420" xr:uid="{00000000-0005-0000-0000-0000D6010000}"/>
    <cellStyle name="好_2007年可用财力" xfId="432" xr:uid="{00000000-0005-0000-0000-0000E2010000}"/>
    <cellStyle name="好_2007年人员分部门统计表" xfId="193" xr:uid="{00000000-0005-0000-0000-0000F1000000}"/>
    <cellStyle name="好_2007年政法部门业务指标" xfId="434" xr:uid="{00000000-0005-0000-0000-0000E4010000}"/>
    <cellStyle name="好_2008年县级公安保障标准落实奖励经费分配测算" xfId="50" xr:uid="{00000000-0005-0000-0000-000062000000}"/>
    <cellStyle name="好_2008云南省分县市中小学教职工统计表（教育厅提供）" xfId="435" xr:uid="{00000000-0005-0000-0000-0000E5010000}"/>
    <cellStyle name="好_2009年一般性转移支付标准工资" xfId="436" xr:uid="{00000000-0005-0000-0000-0000E6010000}"/>
    <cellStyle name="好_2009年一般性转移支付标准工资_~4190974" xfId="213" xr:uid="{00000000-0005-0000-0000-000005010000}"/>
    <cellStyle name="好_2009年一般性转移支付标准工资_~5676413" xfId="225" xr:uid="{00000000-0005-0000-0000-000011010000}"/>
    <cellStyle name="好_2009年一般性转移支付标准工资_不用软件计算9.1不考虑经费管理评价xl" xfId="260" xr:uid="{00000000-0005-0000-0000-000034010000}"/>
    <cellStyle name="好_2009年一般性转移支付标准工资_地方配套按人均增幅控制8.30xl" xfId="426" xr:uid="{00000000-0005-0000-0000-0000DC010000}"/>
    <cellStyle name="好_2009年一般性转移支付标准工资_地方配套按人均增幅控制8.30一般预算平均增幅、人均可用财力平均增幅两次控制、社会治安系数调整、案件数调整xl" xfId="31" xr:uid="{00000000-0005-0000-0000-00004F000000}"/>
    <cellStyle name="好_2009年一般性转移支付标准工资_地方配套按人均增幅控制8.31（调整结案率后）xl" xfId="438" xr:uid="{00000000-0005-0000-0000-0000E8010000}"/>
    <cellStyle name="好_2009年一般性转移支付标准工资_奖励补助测算5.22测试" xfId="439" xr:uid="{00000000-0005-0000-0000-0000E9010000}"/>
    <cellStyle name="好_2009年一般性转移支付标准工资_奖励补助测算5.23新" xfId="440" xr:uid="{00000000-0005-0000-0000-0000EA010000}"/>
    <cellStyle name="好_2009年一般性转移支付标准工资_奖励补助测算5.24冯铸" xfId="441" xr:uid="{00000000-0005-0000-0000-0000EB010000}"/>
    <cellStyle name="好_2009年一般性转移支付标准工资_奖励补助测算7.23" xfId="442" xr:uid="{00000000-0005-0000-0000-0000EC010000}"/>
    <cellStyle name="好_2009年一般性转移支付标准工资_奖励补助测算7.25" xfId="443" xr:uid="{00000000-0005-0000-0000-0000ED010000}"/>
    <cellStyle name="好_2009年一般性转移支付标准工资_奖励补助测算7.25 (version 1) (version 1)" xfId="444" xr:uid="{00000000-0005-0000-0000-0000EE010000}"/>
    <cellStyle name="好_530623_2006年县级财政报表附表" xfId="445" xr:uid="{00000000-0005-0000-0000-0000EF010000}"/>
    <cellStyle name="好_530629_2006年县级财政报表附表" xfId="447" xr:uid="{00000000-0005-0000-0000-0000F1010000}"/>
    <cellStyle name="好_5334_2006年迪庆县级财政报表附表" xfId="52" xr:uid="{00000000-0005-0000-0000-000064000000}"/>
    <cellStyle name="好_Book1" xfId="448" xr:uid="{00000000-0005-0000-0000-0000F2010000}"/>
    <cellStyle name="好_Book1_1" xfId="449" xr:uid="{00000000-0005-0000-0000-0000F3010000}"/>
    <cellStyle name="好_Book1_2" xfId="327" xr:uid="{00000000-0005-0000-0000-000077010000}"/>
    <cellStyle name="好_Book1_县公司" xfId="156" xr:uid="{00000000-0005-0000-0000-0000CC000000}"/>
    <cellStyle name="好_Book1_银行账户情况表_2010年12月" xfId="451" xr:uid="{00000000-0005-0000-0000-0000F5010000}"/>
    <cellStyle name="好_Book2" xfId="109" xr:uid="{00000000-0005-0000-0000-00009D000000}"/>
    <cellStyle name="好_M01-2(州市补助收入)" xfId="96" xr:uid="{00000000-0005-0000-0000-000090000000}"/>
    <cellStyle name="好_M03" xfId="75" xr:uid="{00000000-0005-0000-0000-00007B000000}"/>
    <cellStyle name="好_不用软件计算9.1不考虑经费管理评价xl" xfId="141" xr:uid="{00000000-0005-0000-0000-0000BD000000}"/>
    <cellStyle name="好_财政供养人员" xfId="452" xr:uid="{00000000-0005-0000-0000-0000F6010000}"/>
    <cellStyle name="好_财政支出对上级的依赖程度" xfId="453" xr:uid="{00000000-0005-0000-0000-0000F7010000}"/>
    <cellStyle name="好_城建部门" xfId="454" xr:uid="{00000000-0005-0000-0000-0000F8010000}"/>
    <cellStyle name="好_地方配套按人均增幅控制8.30xl" xfId="456" xr:uid="{00000000-0005-0000-0000-0000FA010000}"/>
    <cellStyle name="好_地方配套按人均增幅控制8.30一般预算平均增幅、人均可用财力平均增幅两次控制、社会治安系数调整、案件数调整xl" xfId="457" xr:uid="{00000000-0005-0000-0000-0000FB010000}"/>
    <cellStyle name="好_地方配套按人均增幅控制8.31（调整结案率后）xl" xfId="373" xr:uid="{00000000-0005-0000-0000-0000A5010000}"/>
    <cellStyle name="好_第五部分(才淼、饶永宏）" xfId="147" xr:uid="{00000000-0005-0000-0000-0000C3000000}"/>
    <cellStyle name="好_第一部分：综合全" xfId="299" xr:uid="{00000000-0005-0000-0000-00005B010000}"/>
    <cellStyle name="好_高中教师人数（教育厅1.6日提供）" xfId="422" xr:uid="{00000000-0005-0000-0000-0000D8010000}"/>
    <cellStyle name="好_公司十二五信息化规划项目库V4.2-0614-内部讨论" xfId="458" xr:uid="{00000000-0005-0000-0000-0000FC010000}"/>
    <cellStyle name="好_公司十二五信息化项目库修编意见-v4.1-20110525" xfId="77" xr:uid="{00000000-0005-0000-0000-00007D000000}"/>
    <cellStyle name="好_侯工楼1安装计算式" xfId="459" xr:uid="{00000000-0005-0000-0000-0000FD010000}"/>
    <cellStyle name="好_汇总" xfId="8" xr:uid="{00000000-0005-0000-0000-000038000000}"/>
    <cellStyle name="好_汇总-县级财政报表附表" xfId="48" xr:uid="{00000000-0005-0000-0000-000060000000}"/>
    <cellStyle name="好_基础数据分析" xfId="258" xr:uid="{00000000-0005-0000-0000-000032010000}"/>
    <cellStyle name="好_检验表" xfId="179" xr:uid="{00000000-0005-0000-0000-0000E3000000}"/>
    <cellStyle name="好_检验表（调整后）" xfId="89" xr:uid="{00000000-0005-0000-0000-000089000000}"/>
    <cellStyle name="好_建行" xfId="223" xr:uid="{00000000-0005-0000-0000-00000F010000}"/>
    <cellStyle name="好_奖励补助测算5.22测试" xfId="379" xr:uid="{00000000-0005-0000-0000-0000AB010000}"/>
    <cellStyle name="好_奖励补助测算5.23新" xfId="23" xr:uid="{00000000-0005-0000-0000-000047000000}"/>
    <cellStyle name="好_奖励补助测算5.24冯铸" xfId="430" xr:uid="{00000000-0005-0000-0000-0000E0010000}"/>
    <cellStyle name="好_奖励补助测算7.23" xfId="461" xr:uid="{00000000-0005-0000-0000-0000FF010000}"/>
    <cellStyle name="好_奖励补助测算7.25" xfId="151" xr:uid="{00000000-0005-0000-0000-0000C7000000}"/>
    <cellStyle name="好_奖励补助测算7.25 (version 1) (version 1)" xfId="406" xr:uid="{00000000-0005-0000-0000-0000C6010000}"/>
    <cellStyle name="好_教师绩效工资测算表（离退休按各地上报数测算）2009年1月1日" xfId="462" xr:uid="{00000000-0005-0000-0000-000000020000}"/>
    <cellStyle name="好_教育厅提供义务教育及高中教师人数（2009年1月6日）" xfId="460" xr:uid="{00000000-0005-0000-0000-0000FE010000}"/>
    <cellStyle name="好_历年教师人数" xfId="293" xr:uid="{00000000-0005-0000-0000-000055010000}"/>
    <cellStyle name="好_丽江汇总" xfId="463" xr:uid="{00000000-0005-0000-0000-000001020000}"/>
    <cellStyle name="好_三季度－表二" xfId="34" xr:uid="{00000000-0005-0000-0000-000052000000}"/>
    <cellStyle name="好_卫生部门" xfId="446" xr:uid="{00000000-0005-0000-0000-0000F0010000}"/>
    <cellStyle name="好_文体广播部门" xfId="465" xr:uid="{00000000-0005-0000-0000-000003020000}"/>
    <cellStyle name="好_下半年禁毒办案经费分配2544.3万元" xfId="159" xr:uid="{00000000-0005-0000-0000-0000CF000000}"/>
    <cellStyle name="好_下半年禁吸戒毒经费1000万元" xfId="466" xr:uid="{00000000-0005-0000-0000-000004020000}"/>
    <cellStyle name="好_县公司" xfId="395" xr:uid="{00000000-0005-0000-0000-0000BB010000}"/>
    <cellStyle name="好_县级公安机关公用经费标准奖励测算方案（定稿）" xfId="468" xr:uid="{00000000-0005-0000-0000-000006020000}"/>
    <cellStyle name="好_县级基础数据" xfId="349" xr:uid="{00000000-0005-0000-0000-00008D010000}"/>
    <cellStyle name="好_业务工作量指标" xfId="44" xr:uid="{00000000-0005-0000-0000-00005C000000}"/>
    <cellStyle name="好_义务教育阶段教职工人数（教育厅提供最终）" xfId="469" xr:uid="{00000000-0005-0000-0000-000007020000}"/>
    <cellStyle name="好_银行账户情况表_2010年12月" xfId="423" xr:uid="{00000000-0005-0000-0000-0000D9010000}"/>
    <cellStyle name="好_云南农村义务教育统计表" xfId="470" xr:uid="{00000000-0005-0000-0000-000008020000}"/>
    <cellStyle name="好_云南省2008年中小学教师人数统计表" xfId="361" xr:uid="{00000000-0005-0000-0000-000099010000}"/>
    <cellStyle name="好_云南省2008年中小学教职工情况（教育厅提供20090101加工整理）" xfId="467" xr:uid="{00000000-0005-0000-0000-000005020000}"/>
    <cellStyle name="好_云南省2008年转移支付测算——州市本级考核部分及政策性测算" xfId="471" xr:uid="{00000000-0005-0000-0000-000009020000}"/>
    <cellStyle name="好_云南水利电力有限公司" xfId="464" xr:uid="{00000000-0005-0000-0000-000002020000}"/>
    <cellStyle name="好_指标四" xfId="207" xr:uid="{00000000-0005-0000-0000-0000FF000000}"/>
    <cellStyle name="好_指标五" xfId="250" xr:uid="{00000000-0005-0000-0000-00002A010000}"/>
    <cellStyle name="后继超级链接" xfId="472" xr:uid="{00000000-0005-0000-0000-00000A020000}"/>
    <cellStyle name="后继超链接" xfId="473" xr:uid="{00000000-0005-0000-0000-00000B020000}"/>
    <cellStyle name="汇总 2" xfId="455" xr:uid="{00000000-0005-0000-0000-0000F9010000}"/>
    <cellStyle name="货币 2" xfId="251" xr:uid="{00000000-0005-0000-0000-00002B010000}"/>
    <cellStyle name="货币 2 2" xfId="474" xr:uid="{00000000-0005-0000-0000-00000C020000}"/>
    <cellStyle name="貨幣 [0]_SGV" xfId="403" xr:uid="{00000000-0005-0000-0000-0000C3010000}"/>
    <cellStyle name="貨幣_SGV" xfId="475" xr:uid="{00000000-0005-0000-0000-00000D020000}"/>
    <cellStyle name="计算 2" xfId="9" xr:uid="{00000000-0005-0000-0000-000039000000}"/>
    <cellStyle name="检查单元格 2" xfId="272" xr:uid="{00000000-0005-0000-0000-000040010000}"/>
    <cellStyle name="解释性文本 2" xfId="476" xr:uid="{00000000-0005-0000-0000-00000E020000}"/>
    <cellStyle name="借出原因" xfId="477" xr:uid="{00000000-0005-0000-0000-00000F020000}"/>
    <cellStyle name="警告文本 2" xfId="144" xr:uid="{00000000-0005-0000-0000-0000C0000000}"/>
    <cellStyle name="链接单元格 2" xfId="478" xr:uid="{00000000-0005-0000-0000-000010020000}"/>
    <cellStyle name="霓付 [0]_ +Foil &amp; -FOIL &amp; PAPER" xfId="116" xr:uid="{00000000-0005-0000-0000-0000A4000000}"/>
    <cellStyle name="霓付_ +Foil &amp; -FOIL &amp; PAPER" xfId="437" xr:uid="{00000000-0005-0000-0000-0000E7010000}"/>
    <cellStyle name="烹拳 [0]_ +Foil &amp; -FOIL &amp; PAPER" xfId="281" xr:uid="{00000000-0005-0000-0000-000049010000}"/>
    <cellStyle name="烹拳_ +Foil &amp; -FOIL &amp; PAPER" xfId="317" xr:uid="{00000000-0005-0000-0000-00006D010000}"/>
    <cellStyle name="普通_ 白土" xfId="479" xr:uid="{00000000-0005-0000-0000-000011020000}"/>
    <cellStyle name="千分位[0]_ 白土" xfId="227" xr:uid="{00000000-0005-0000-0000-000013010000}"/>
    <cellStyle name="千分位_ 白土" xfId="342" xr:uid="{00000000-0005-0000-0000-000086010000}"/>
    <cellStyle name="千位[0]_ 方正PC" xfId="480" xr:uid="{00000000-0005-0000-0000-000012020000}"/>
    <cellStyle name="千位_ 方正PC" xfId="481" xr:uid="{00000000-0005-0000-0000-000013020000}"/>
    <cellStyle name="千位分隔 2" xfId="450" xr:uid="{00000000-0005-0000-0000-0000F4010000}"/>
    <cellStyle name="千位分隔 2 2" xfId="262" xr:uid="{00000000-0005-0000-0000-000036010000}"/>
    <cellStyle name="千位分隔 2_Book1" xfId="319" xr:uid="{00000000-0005-0000-0000-00006F010000}"/>
    <cellStyle name="千位分隔 3" xfId="329" xr:uid="{00000000-0005-0000-0000-000079010000}"/>
    <cellStyle name="千位分隔[0] 2" xfId="482" xr:uid="{00000000-0005-0000-0000-000014020000}"/>
    <cellStyle name="钎霖_4岿角利" xfId="483" xr:uid="{00000000-0005-0000-0000-000015020000}"/>
    <cellStyle name="强调 1" xfId="256" xr:uid="{00000000-0005-0000-0000-000030010000}"/>
    <cellStyle name="强调 2" xfId="160" xr:uid="{00000000-0005-0000-0000-0000D0000000}"/>
    <cellStyle name="强调 3" xfId="162" xr:uid="{00000000-0005-0000-0000-0000D2000000}"/>
    <cellStyle name="强调文字颜色 1 2" xfId="253" xr:uid="{00000000-0005-0000-0000-00002D010000}"/>
    <cellStyle name="强调文字颜色 2 2" xfId="484" xr:uid="{00000000-0005-0000-0000-000016020000}"/>
    <cellStyle name="强调文字颜色 3 2" xfId="485" xr:uid="{00000000-0005-0000-0000-000017020000}"/>
    <cellStyle name="强调文字颜色 4 2" xfId="173" xr:uid="{00000000-0005-0000-0000-0000DD000000}"/>
    <cellStyle name="强调文字颜色 5 2" xfId="64" xr:uid="{00000000-0005-0000-0000-000070000000}"/>
    <cellStyle name="强调文字颜色 6 2" xfId="108" xr:uid="{00000000-0005-0000-0000-00009C000000}"/>
    <cellStyle name="日期" xfId="11" xr:uid="{00000000-0005-0000-0000-00003B000000}"/>
    <cellStyle name="商品名称" xfId="184" xr:uid="{00000000-0005-0000-0000-0000E8000000}"/>
    <cellStyle name="适中 2" xfId="43" xr:uid="{00000000-0005-0000-0000-00005B000000}"/>
    <cellStyle name="输出 2" xfId="486" xr:uid="{00000000-0005-0000-0000-000018020000}"/>
    <cellStyle name="输入 2" xfId="413" xr:uid="{00000000-0005-0000-0000-0000CD010000}"/>
    <cellStyle name="数量" xfId="487" xr:uid="{00000000-0005-0000-0000-000019020000}"/>
    <cellStyle name="数字" xfId="488" xr:uid="{00000000-0005-0000-0000-00001A020000}"/>
    <cellStyle name="㼿㽿㼿〿㠰㽴" xfId="489" xr:uid="{00000000-0005-0000-0000-00001B020000}"/>
    <cellStyle name="㼿㼿?" xfId="211" xr:uid="{00000000-0005-0000-0000-000003010000}"/>
    <cellStyle name="㼿㼿㼿㼿㼿㼿" xfId="433" xr:uid="{00000000-0005-0000-0000-0000E3010000}"/>
    <cellStyle name="㼿㼿㼿㼿㼿㼿㼿㼿" xfId="287" xr:uid="{00000000-0005-0000-0000-00004F010000}"/>
    <cellStyle name="㼿㼿㼿㼿㼿㼿㼿㼿㼿㼿㼿?" xfId="490" xr:uid="{00000000-0005-0000-0000-00001C020000}"/>
    <cellStyle name="未定义" xfId="323" xr:uid="{00000000-0005-0000-0000-000073010000}"/>
    <cellStyle name="小数" xfId="491" xr:uid="{00000000-0005-0000-0000-00001D020000}"/>
    <cellStyle name="样式 1" xfId="492" xr:uid="{00000000-0005-0000-0000-00001E020000}"/>
    <cellStyle name="一般_SGV" xfId="493" xr:uid="{00000000-0005-0000-0000-00001F020000}"/>
    <cellStyle name="昗弨_Pacific Region P&amp;L" xfId="494" xr:uid="{00000000-0005-0000-0000-000020020000}"/>
    <cellStyle name="寘嬫愗傝 [0.00]_Region Orders (2)" xfId="495" xr:uid="{00000000-0005-0000-0000-000021020000}"/>
    <cellStyle name="寘嬫愗傝_Region Orders (2)" xfId="496" xr:uid="{00000000-0005-0000-0000-000022020000}"/>
    <cellStyle name="注释 2" xfId="497" xr:uid="{00000000-0005-0000-0000-000023020000}"/>
    <cellStyle name="콤마 [0]_BOILER-CO1" xfId="182" xr:uid="{00000000-0005-0000-0000-0000E6000000}"/>
    <cellStyle name="콤마_BOILER-CO1" xfId="132" xr:uid="{00000000-0005-0000-0000-0000B4000000}"/>
    <cellStyle name="통화 [0]_BOILER-CO1" xfId="498" xr:uid="{00000000-0005-0000-0000-000024020000}"/>
    <cellStyle name="통화_BOILER-CO1" xfId="242" xr:uid="{00000000-0005-0000-0000-000022010000}"/>
    <cellStyle name="표준_0N-HANDLING " xfId="314" xr:uid="{00000000-0005-0000-0000-00006A010000}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FFCC99FF"/>
      <color rgb="FF00FFFF"/>
      <color rgb="FFFF0000"/>
      <color rgb="FFFF00FF"/>
      <color rgb="FFCCFFCC"/>
      <color rgb="FF99CCFF"/>
      <color rgb="FFCCFFFF"/>
      <color rgb="FFFFFFFF"/>
      <color rgb="FFFFFF9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76200</xdr:rowOff>
    </xdr:from>
    <xdr:to>
      <xdr:col>0</xdr:col>
      <xdr:colOff>0</xdr:colOff>
      <xdr:row>6</xdr:row>
      <xdr:rowOff>238125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Arrowheads="1"/>
        </xdr:cNvSpPr>
      </xdr:nvSpPr>
      <xdr:spPr>
        <a:xfrm>
          <a:off x="0" y="2070735"/>
          <a:ext cx="0" cy="161925"/>
        </a:xfrm>
        <a:prstGeom prst="rect">
          <a:avLst/>
        </a:prstGeom>
        <a:solidFill>
          <a:srgbClr val="CCE8CF">
            <a:alpha val="0"/>
          </a:srgbClr>
        </a:solidFill>
        <a:ln w="9525" algn="ctr">
          <a:solidFill>
            <a:srgbClr val="000000"/>
          </a:solidFill>
          <a:miter lim="800000"/>
        </a:ln>
        <a:effectLst/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ctr" rtl="1">
            <a:defRPr sz="1000"/>
          </a:pP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ctr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√</a:t>
          </a:r>
        </a:p>
      </xdr:txBody>
    </xdr:sp>
    <xdr:clientData/>
  </xdr:twoCellAnchor>
  <xdr:twoCellAnchor>
    <xdr:from>
      <xdr:col>0</xdr:col>
      <xdr:colOff>0</xdr:colOff>
      <xdr:row>6</xdr:row>
      <xdr:rowOff>76200</xdr:rowOff>
    </xdr:from>
    <xdr:to>
      <xdr:col>0</xdr:col>
      <xdr:colOff>0</xdr:colOff>
      <xdr:row>6</xdr:row>
      <xdr:rowOff>238125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Arrowheads="1"/>
        </xdr:cNvSpPr>
      </xdr:nvSpPr>
      <xdr:spPr>
        <a:xfrm>
          <a:off x="0" y="2070735"/>
          <a:ext cx="0" cy="161925"/>
        </a:xfrm>
        <a:prstGeom prst="rect">
          <a:avLst/>
        </a:prstGeom>
        <a:solidFill>
          <a:srgbClr val="CCE8CF">
            <a:alpha val="0"/>
          </a:srgbClr>
        </a:solidFill>
        <a:ln w="9525" algn="ctr">
          <a:solidFill>
            <a:srgbClr val="000000"/>
          </a:solidFill>
          <a:miter lim="800000"/>
        </a:ln>
        <a:effectLst/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√</a:t>
          </a:r>
        </a:p>
        <a:p>
          <a:pPr algn="ctr" rtl="1">
            <a:defRPr sz="1000"/>
          </a:pP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ctr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√</a:t>
          </a:r>
        </a:p>
        <a:p>
          <a:pPr algn="ctr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√</a:t>
          </a:r>
        </a:p>
        <a:p>
          <a:pPr algn="ctr" rtl="1">
            <a:defRPr sz="1000"/>
          </a:pP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ctr" rtl="1">
            <a:defRPr sz="1000"/>
          </a:pP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ctr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√</a:t>
          </a:r>
        </a:p>
        <a:p>
          <a:pPr algn="ctr" rtl="1">
            <a:defRPr sz="1000"/>
          </a:pP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0</xdr:colOff>
      <xdr:row>18</xdr:row>
      <xdr:rowOff>104775</xdr:rowOff>
    </xdr:from>
    <xdr:to>
      <xdr:col>0</xdr:col>
      <xdr:colOff>0</xdr:colOff>
      <xdr:row>20</xdr:row>
      <xdr:rowOff>95250</xdr:rowOff>
    </xdr:to>
    <xdr:sp macro="" textlink="">
      <xdr:nvSpPr>
        <xdr:cNvPr id="4" name="Rectangle 2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>
          <a:spLocks noChangeArrowheads="1"/>
        </xdr:cNvSpPr>
      </xdr:nvSpPr>
      <xdr:spPr>
        <a:xfrm>
          <a:off x="0" y="5126355"/>
          <a:ext cx="0" cy="501015"/>
        </a:xfrm>
        <a:prstGeom prst="rect">
          <a:avLst/>
        </a:prstGeom>
        <a:solidFill>
          <a:srgbClr val="CCE8CF">
            <a:alpha val="0"/>
          </a:srgbClr>
        </a:solidFill>
        <a:ln w="9525" algn="ctr">
          <a:solidFill>
            <a:srgbClr val="000000"/>
          </a:solidFill>
          <a:miter lim="800000"/>
        </a:ln>
        <a:effectLst/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√</a:t>
          </a:r>
        </a:p>
        <a:p>
          <a:pPr algn="ctr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√</a:t>
          </a:r>
        </a:p>
        <a:p>
          <a:pPr algn="ctr" rtl="1">
            <a:defRPr sz="1000"/>
          </a:pP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ctr" rtl="1">
            <a:defRPr sz="1000"/>
          </a:pP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0</xdr:colOff>
      <xdr:row>35</xdr:row>
      <xdr:rowOff>161925</xdr:rowOff>
    </xdr:from>
    <xdr:to>
      <xdr:col>0</xdr:col>
      <xdr:colOff>0</xdr:colOff>
      <xdr:row>36</xdr:row>
      <xdr:rowOff>0</xdr:rowOff>
    </xdr:to>
    <xdr:sp macro="" textlink="">
      <xdr:nvSpPr>
        <xdr:cNvPr id="5" name="Rectangle 32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>
          <a:spLocks noChangeArrowheads="1"/>
        </xdr:cNvSpPr>
      </xdr:nvSpPr>
      <xdr:spPr>
        <a:xfrm>
          <a:off x="0" y="10052685"/>
          <a:ext cx="0" cy="123825"/>
        </a:xfrm>
        <a:prstGeom prst="rect">
          <a:avLst/>
        </a:prstGeom>
        <a:solidFill>
          <a:srgbClr val="CCE8CF">
            <a:alpha val="0"/>
          </a:srgbClr>
        </a:solidFill>
        <a:ln w="9525" algn="ctr">
          <a:solidFill>
            <a:srgbClr val="000000"/>
          </a:solidFill>
          <a:miter lim="800000"/>
        </a:ln>
        <a:effectLst/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ctr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√</a:t>
          </a:r>
        </a:p>
        <a:p>
          <a:pPr algn="ctr" rtl="1">
            <a:defRPr sz="1000"/>
          </a:pP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ctr" rtl="1">
            <a:defRPr sz="1000"/>
          </a:pP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ctr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√</a:t>
          </a:r>
        </a:p>
        <a:p>
          <a:pPr algn="ctr" rtl="1">
            <a:defRPr sz="1000"/>
          </a:pP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ctr" rtl="1">
            <a:defRPr sz="1000"/>
          </a:pP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ctr" rtl="1">
            <a:defRPr sz="1000"/>
          </a:pP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ctr" rtl="1">
            <a:defRPr sz="1000"/>
          </a:pP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H573"/>
  <sheetViews>
    <sheetView tabSelected="1" zoomScale="130" zoomScaleNormal="130" workbookViewId="0">
      <selection sqref="A1:H3"/>
    </sheetView>
  </sheetViews>
  <sheetFormatPr defaultColWidth="8.625" defaultRowHeight="14.25"/>
  <cols>
    <col min="1" max="1" width="10.125" style="187" customWidth="1"/>
    <col min="2" max="3" width="13.75" style="187" customWidth="1"/>
    <col min="4" max="4" width="10.75" style="187" customWidth="1"/>
    <col min="5" max="5" width="11.5" style="187" customWidth="1"/>
    <col min="6" max="6" width="10.75" style="187" customWidth="1"/>
    <col min="7" max="7" width="12.375" style="187" customWidth="1"/>
    <col min="8" max="8" width="11.25" style="187" customWidth="1"/>
    <col min="9" max="10" width="8.625" style="187" customWidth="1"/>
    <col min="11" max="11" width="10.5" style="187"/>
    <col min="12" max="12" width="14.75" style="187" customWidth="1"/>
    <col min="13" max="13" width="13.625" style="187" customWidth="1"/>
    <col min="14" max="14" width="9.375" style="187"/>
    <col min="15" max="16384" width="8.625" style="187"/>
  </cols>
  <sheetData>
    <row r="1" spans="1:8">
      <c r="A1" s="284" t="s">
        <v>906</v>
      </c>
      <c r="B1" s="226"/>
      <c r="C1" s="226"/>
      <c r="D1" s="226"/>
      <c r="E1" s="226"/>
      <c r="F1" s="226"/>
      <c r="G1" s="226"/>
      <c r="H1" s="226"/>
    </row>
    <row r="2" spans="1:8">
      <c r="A2" s="226"/>
      <c r="B2" s="226"/>
      <c r="C2" s="226"/>
      <c r="D2" s="226"/>
      <c r="E2" s="226"/>
      <c r="F2" s="226"/>
      <c r="G2" s="226"/>
      <c r="H2" s="226"/>
    </row>
    <row r="3" spans="1:8" ht="30" customHeight="1">
      <c r="A3" s="226"/>
      <c r="B3" s="226"/>
      <c r="C3" s="226"/>
      <c r="D3" s="226"/>
      <c r="E3" s="226"/>
      <c r="F3" s="226"/>
      <c r="G3" s="226"/>
      <c r="H3" s="226"/>
    </row>
    <row r="4" spans="1:8" ht="174" customHeight="1">
      <c r="A4" s="224" t="s">
        <v>15</v>
      </c>
      <c r="B4" s="214" t="s">
        <v>16</v>
      </c>
      <c r="C4" s="214"/>
      <c r="D4" s="188" t="s">
        <v>17</v>
      </c>
      <c r="E4" s="214" t="s">
        <v>18</v>
      </c>
      <c r="F4" s="214"/>
      <c r="G4" s="214"/>
      <c r="H4" s="188" t="s">
        <v>19</v>
      </c>
    </row>
    <row r="5" spans="1:8" ht="81.95" customHeight="1">
      <c r="A5" s="225"/>
      <c r="B5" s="189" t="s">
        <v>8</v>
      </c>
      <c r="C5" s="189" t="s">
        <v>20</v>
      </c>
      <c r="D5" s="189" t="s">
        <v>10</v>
      </c>
      <c r="E5" s="189" t="s">
        <v>9</v>
      </c>
      <c r="F5" s="189" t="s">
        <v>12</v>
      </c>
      <c r="G5" s="189" t="s">
        <v>21</v>
      </c>
      <c r="H5" s="189" t="s">
        <v>22</v>
      </c>
    </row>
    <row r="6" spans="1:8" ht="81.95" customHeight="1">
      <c r="A6" s="190" t="s">
        <v>14</v>
      </c>
      <c r="B6" s="191">
        <f>+E13</f>
        <v>719717</v>
      </c>
      <c r="C6" s="191">
        <f>+E77</f>
        <v>98456.43</v>
      </c>
      <c r="D6" s="191">
        <f>+E100</f>
        <v>382614.66000000027</v>
      </c>
      <c r="E6" s="191">
        <f>+D13</f>
        <v>19769</v>
      </c>
      <c r="F6" s="191">
        <f>+F567</f>
        <v>37142</v>
      </c>
      <c r="G6" s="191">
        <f>+E559</f>
        <v>4724.2</v>
      </c>
      <c r="H6" s="191">
        <f>6738+3539*2</f>
        <v>13816</v>
      </c>
    </row>
    <row r="7" spans="1:8" ht="35.1" customHeight="1"/>
    <row r="8" spans="1:8" ht="35.1" customHeight="1"/>
    <row r="9" spans="1:8" ht="35.1" customHeight="1"/>
    <row r="10" spans="1:8" ht="36" customHeight="1">
      <c r="A10" s="215" t="s">
        <v>23</v>
      </c>
      <c r="B10" s="215"/>
      <c r="C10" s="215"/>
      <c r="D10" s="215"/>
      <c r="E10" s="215"/>
      <c r="F10" s="215"/>
      <c r="G10" s="215"/>
      <c r="H10" s="215"/>
    </row>
    <row r="11" spans="1:8" ht="32.1" customHeight="1">
      <c r="A11" s="216" t="s">
        <v>24</v>
      </c>
      <c r="B11" s="216"/>
      <c r="C11" s="217"/>
      <c r="D11" s="217"/>
      <c r="E11" s="217"/>
      <c r="F11" s="217"/>
      <c r="G11" s="217"/>
    </row>
    <row r="12" spans="1:8" ht="33" customHeight="1">
      <c r="A12" s="192" t="s">
        <v>5</v>
      </c>
      <c r="B12" s="192" t="s">
        <v>25</v>
      </c>
      <c r="C12" s="193" t="s">
        <v>26</v>
      </c>
      <c r="D12" s="193" t="s">
        <v>27</v>
      </c>
      <c r="E12" s="193" t="s">
        <v>28</v>
      </c>
      <c r="F12" s="193" t="s">
        <v>29</v>
      </c>
      <c r="G12" s="193" t="s">
        <v>30</v>
      </c>
      <c r="H12" s="193" t="s">
        <v>31</v>
      </c>
    </row>
    <row r="13" spans="1:8" ht="21" customHeight="1">
      <c r="A13" s="218" t="s">
        <v>32</v>
      </c>
      <c r="B13" s="218"/>
      <c r="C13" s="194" t="s">
        <v>13</v>
      </c>
      <c r="D13" s="194">
        <f t="shared" ref="D13:G13" si="0">SUM(D14:D76)</f>
        <v>19769</v>
      </c>
      <c r="E13" s="194">
        <f t="shared" si="0"/>
        <v>719717</v>
      </c>
      <c r="F13" s="194">
        <f t="shared" si="0"/>
        <v>429981</v>
      </c>
      <c r="G13" s="194">
        <f t="shared" si="0"/>
        <v>289736</v>
      </c>
      <c r="H13" s="193"/>
    </row>
    <row r="14" spans="1:8">
      <c r="A14" s="195">
        <v>1</v>
      </c>
      <c r="B14" s="195" t="s">
        <v>33</v>
      </c>
      <c r="C14" s="196" t="s">
        <v>34</v>
      </c>
      <c r="D14" s="196"/>
      <c r="E14" s="196">
        <v>15841</v>
      </c>
      <c r="F14" s="196">
        <v>9397</v>
      </c>
      <c r="G14" s="196">
        <v>6444</v>
      </c>
      <c r="H14" s="197" t="s">
        <v>35</v>
      </c>
    </row>
    <row r="15" spans="1:8">
      <c r="A15" s="195">
        <v>2</v>
      </c>
      <c r="B15" s="195" t="s">
        <v>33</v>
      </c>
      <c r="C15" s="196" t="s">
        <v>36</v>
      </c>
      <c r="D15" s="196"/>
      <c r="E15" s="196">
        <v>18081</v>
      </c>
      <c r="F15" s="196">
        <v>8540</v>
      </c>
      <c r="G15" s="196">
        <v>9541</v>
      </c>
      <c r="H15" s="197" t="s">
        <v>35</v>
      </c>
    </row>
    <row r="16" spans="1:8">
      <c r="A16" s="195">
        <v>3</v>
      </c>
      <c r="B16" s="196" t="s">
        <v>37</v>
      </c>
      <c r="C16" s="196" t="s">
        <v>38</v>
      </c>
      <c r="D16" s="196">
        <v>6473</v>
      </c>
      <c r="E16" s="196">
        <v>67451</v>
      </c>
      <c r="F16" s="196">
        <v>52315</v>
      </c>
      <c r="G16" s="196">
        <v>15136</v>
      </c>
      <c r="H16" s="197" t="s">
        <v>35</v>
      </c>
    </row>
    <row r="17" spans="1:8">
      <c r="A17" s="195">
        <v>4</v>
      </c>
      <c r="B17" s="195" t="s">
        <v>39</v>
      </c>
      <c r="C17" s="196" t="s">
        <v>34</v>
      </c>
      <c r="D17" s="196"/>
      <c r="E17" s="196">
        <v>15010</v>
      </c>
      <c r="F17" s="196">
        <v>9126</v>
      </c>
      <c r="G17" s="196">
        <v>5884</v>
      </c>
      <c r="H17" s="197" t="s">
        <v>35</v>
      </c>
    </row>
    <row r="18" spans="1:8">
      <c r="A18" s="195">
        <v>5</v>
      </c>
      <c r="B18" s="195" t="s">
        <v>39</v>
      </c>
      <c r="C18" s="196" t="s">
        <v>36</v>
      </c>
      <c r="D18" s="196"/>
      <c r="E18" s="196">
        <v>23068</v>
      </c>
      <c r="F18" s="196">
        <v>12816</v>
      </c>
      <c r="G18" s="196">
        <v>10252</v>
      </c>
      <c r="H18" s="197" t="s">
        <v>35</v>
      </c>
    </row>
    <row r="19" spans="1:8">
      <c r="A19" s="195">
        <v>6</v>
      </c>
      <c r="B19" s="195" t="s">
        <v>40</v>
      </c>
      <c r="C19" s="196" t="s">
        <v>41</v>
      </c>
      <c r="D19" s="196"/>
      <c r="E19" s="196">
        <v>20490</v>
      </c>
      <c r="F19" s="196">
        <v>13646</v>
      </c>
      <c r="G19" s="196">
        <v>6844</v>
      </c>
      <c r="H19" s="197" t="s">
        <v>35</v>
      </c>
    </row>
    <row r="20" spans="1:8">
      <c r="A20" s="195">
        <v>7</v>
      </c>
      <c r="B20" s="195" t="s">
        <v>40</v>
      </c>
      <c r="C20" s="196" t="s">
        <v>42</v>
      </c>
      <c r="D20" s="196"/>
      <c r="E20" s="196">
        <v>17146</v>
      </c>
      <c r="F20" s="196">
        <v>8400</v>
      </c>
      <c r="G20" s="196">
        <v>8746</v>
      </c>
      <c r="H20" s="197" t="s">
        <v>35</v>
      </c>
    </row>
    <row r="21" spans="1:8">
      <c r="A21" s="195">
        <v>8</v>
      </c>
      <c r="B21" s="195" t="s">
        <v>40</v>
      </c>
      <c r="C21" s="196" t="s">
        <v>43</v>
      </c>
      <c r="D21" s="196"/>
      <c r="E21" s="196">
        <v>7744</v>
      </c>
      <c r="F21" s="196">
        <v>4536</v>
      </c>
      <c r="G21" s="196">
        <v>3208</v>
      </c>
      <c r="H21" s="197" t="s">
        <v>35</v>
      </c>
    </row>
    <row r="22" spans="1:8">
      <c r="A22" s="195">
        <v>9</v>
      </c>
      <c r="B22" s="195" t="s">
        <v>40</v>
      </c>
      <c r="C22" s="196" t="s">
        <v>44</v>
      </c>
      <c r="D22" s="196"/>
      <c r="E22" s="196">
        <v>6834</v>
      </c>
      <c r="F22" s="196">
        <v>4320</v>
      </c>
      <c r="G22" s="196">
        <v>2514</v>
      </c>
      <c r="H22" s="197" t="s">
        <v>35</v>
      </c>
    </row>
    <row r="23" spans="1:8">
      <c r="A23" s="195">
        <v>10</v>
      </c>
      <c r="B23" s="195" t="s">
        <v>40</v>
      </c>
      <c r="C23" s="196" t="s">
        <v>45</v>
      </c>
      <c r="D23" s="196"/>
      <c r="E23" s="196">
        <v>11996</v>
      </c>
      <c r="F23" s="196">
        <v>7200</v>
      </c>
      <c r="G23" s="196">
        <v>4796</v>
      </c>
      <c r="H23" s="197" t="s">
        <v>35</v>
      </c>
    </row>
    <row r="24" spans="1:8">
      <c r="A24" s="195">
        <v>11</v>
      </c>
      <c r="B24" s="195" t="s">
        <v>40</v>
      </c>
      <c r="C24" s="196" t="s">
        <v>46</v>
      </c>
      <c r="D24" s="196"/>
      <c r="E24" s="196">
        <v>9424</v>
      </c>
      <c r="F24" s="196">
        <v>5600</v>
      </c>
      <c r="G24" s="196">
        <v>3824</v>
      </c>
      <c r="H24" s="197" t="s">
        <v>35</v>
      </c>
    </row>
    <row r="25" spans="1:8">
      <c r="A25" s="195">
        <v>12</v>
      </c>
      <c r="B25" s="195" t="s">
        <v>40</v>
      </c>
      <c r="C25" s="196" t="s">
        <v>47</v>
      </c>
      <c r="D25" s="196"/>
      <c r="E25" s="196">
        <v>8772</v>
      </c>
      <c r="F25" s="196">
        <v>5040</v>
      </c>
      <c r="G25" s="196">
        <v>3732</v>
      </c>
      <c r="H25" s="197" t="s">
        <v>35</v>
      </c>
    </row>
    <row r="26" spans="1:8">
      <c r="A26" s="195">
        <v>13</v>
      </c>
      <c r="B26" s="195" t="s">
        <v>40</v>
      </c>
      <c r="C26" s="196" t="s">
        <v>48</v>
      </c>
      <c r="D26" s="196">
        <v>1411</v>
      </c>
      <c r="E26" s="196">
        <v>33597</v>
      </c>
      <c r="F26" s="196">
        <v>22061</v>
      </c>
      <c r="G26" s="196">
        <v>11536</v>
      </c>
      <c r="H26" s="197" t="s">
        <v>35</v>
      </c>
    </row>
    <row r="27" spans="1:8">
      <c r="A27" s="195">
        <v>14</v>
      </c>
      <c r="B27" s="195" t="s">
        <v>49</v>
      </c>
      <c r="C27" s="196" t="s">
        <v>34</v>
      </c>
      <c r="D27" s="196">
        <v>2250</v>
      </c>
      <c r="E27" s="196">
        <v>27678</v>
      </c>
      <c r="F27" s="196">
        <v>20259</v>
      </c>
      <c r="G27" s="196">
        <v>7419</v>
      </c>
      <c r="H27" s="197" t="s">
        <v>35</v>
      </c>
    </row>
    <row r="28" spans="1:8">
      <c r="A28" s="195">
        <v>15</v>
      </c>
      <c r="B28" s="195" t="s">
        <v>49</v>
      </c>
      <c r="C28" s="196" t="s">
        <v>36</v>
      </c>
      <c r="D28" s="196">
        <v>2500</v>
      </c>
      <c r="E28" s="196">
        <v>33718</v>
      </c>
      <c r="F28" s="196">
        <v>22264</v>
      </c>
      <c r="G28" s="196">
        <v>11454</v>
      </c>
      <c r="H28" s="197" t="s">
        <v>35</v>
      </c>
    </row>
    <row r="29" spans="1:8">
      <c r="A29" s="195">
        <v>16</v>
      </c>
      <c r="B29" s="195" t="s">
        <v>50</v>
      </c>
      <c r="C29" s="196" t="s">
        <v>34</v>
      </c>
      <c r="D29" s="196">
        <v>2250</v>
      </c>
      <c r="E29" s="196">
        <v>25370</v>
      </c>
      <c r="F29" s="196">
        <v>19134</v>
      </c>
      <c r="G29" s="196">
        <v>6236</v>
      </c>
      <c r="H29" s="197" t="s">
        <v>35</v>
      </c>
    </row>
    <row r="30" spans="1:8">
      <c r="A30" s="195">
        <v>17</v>
      </c>
      <c r="B30" s="195" t="s">
        <v>50</v>
      </c>
      <c r="C30" s="196" t="s">
        <v>36</v>
      </c>
      <c r="D30" s="196">
        <v>2000</v>
      </c>
      <c r="E30" s="196">
        <v>23625</v>
      </c>
      <c r="F30" s="196">
        <v>17845</v>
      </c>
      <c r="G30" s="196">
        <v>5780</v>
      </c>
      <c r="H30" s="197" t="s">
        <v>35</v>
      </c>
    </row>
    <row r="31" spans="1:8">
      <c r="A31" s="195">
        <v>18</v>
      </c>
      <c r="B31" s="196" t="s">
        <v>51</v>
      </c>
      <c r="C31" s="196" t="s">
        <v>52</v>
      </c>
      <c r="D31" s="196">
        <v>864</v>
      </c>
      <c r="E31" s="196">
        <v>17968</v>
      </c>
      <c r="F31" s="196">
        <v>13260</v>
      </c>
      <c r="G31" s="196">
        <v>4708</v>
      </c>
      <c r="H31" s="197" t="s">
        <v>35</v>
      </c>
    </row>
    <row r="32" spans="1:8">
      <c r="A32" s="195">
        <v>19</v>
      </c>
      <c r="B32" s="196" t="s">
        <v>53</v>
      </c>
      <c r="C32" s="196" t="s">
        <v>54</v>
      </c>
      <c r="D32" s="196"/>
      <c r="E32" s="196">
        <v>8415</v>
      </c>
      <c r="F32" s="196">
        <v>5865</v>
      </c>
      <c r="G32" s="196">
        <v>2550</v>
      </c>
      <c r="H32" s="197" t="s">
        <v>35</v>
      </c>
    </row>
    <row r="33" spans="1:8" ht="24">
      <c r="A33" s="195">
        <v>20</v>
      </c>
      <c r="B33" s="196" t="s">
        <v>55</v>
      </c>
      <c r="C33" s="196"/>
      <c r="D33" s="196"/>
      <c r="E33" s="196">
        <v>5500</v>
      </c>
      <c r="F33" s="196">
        <v>5500</v>
      </c>
      <c r="G33" s="196"/>
      <c r="H33" s="197" t="s">
        <v>35</v>
      </c>
    </row>
    <row r="34" spans="1:8">
      <c r="A34" s="195">
        <v>21</v>
      </c>
      <c r="B34" s="196" t="s">
        <v>56</v>
      </c>
      <c r="C34" s="196" t="s">
        <v>57</v>
      </c>
      <c r="D34" s="196"/>
      <c r="E34" s="196">
        <v>1980</v>
      </c>
      <c r="F34" s="196">
        <v>990</v>
      </c>
      <c r="G34" s="196">
        <v>990</v>
      </c>
      <c r="H34" s="197" t="s">
        <v>35</v>
      </c>
    </row>
    <row r="35" spans="1:8">
      <c r="A35" s="195">
        <v>22</v>
      </c>
      <c r="B35" s="195" t="s">
        <v>58</v>
      </c>
      <c r="C35" s="196" t="s">
        <v>45</v>
      </c>
      <c r="D35" s="196"/>
      <c r="E35" s="196">
        <v>5593</v>
      </c>
      <c r="F35" s="196">
        <v>2303</v>
      </c>
      <c r="G35" s="196">
        <v>3290</v>
      </c>
      <c r="H35" s="197" t="s">
        <v>35</v>
      </c>
    </row>
    <row r="36" spans="1:8">
      <c r="A36" s="195">
        <v>23</v>
      </c>
      <c r="B36" s="195" t="s">
        <v>58</v>
      </c>
      <c r="C36" s="196" t="s">
        <v>59</v>
      </c>
      <c r="D36" s="196"/>
      <c r="E36" s="196">
        <v>15460</v>
      </c>
      <c r="F36" s="196">
        <v>6642</v>
      </c>
      <c r="G36" s="196">
        <v>8818</v>
      </c>
      <c r="H36" s="197" t="s">
        <v>35</v>
      </c>
    </row>
    <row r="37" spans="1:8">
      <c r="A37" s="195">
        <v>24</v>
      </c>
      <c r="B37" s="196" t="s">
        <v>60</v>
      </c>
      <c r="C37" s="196" t="s">
        <v>45</v>
      </c>
      <c r="D37" s="196"/>
      <c r="E37" s="196">
        <v>10540</v>
      </c>
      <c r="F37" s="196">
        <v>7820</v>
      </c>
      <c r="G37" s="196">
        <v>2720</v>
      </c>
      <c r="H37" s="197" t="s">
        <v>35</v>
      </c>
    </row>
    <row r="38" spans="1:8">
      <c r="A38" s="195">
        <v>25</v>
      </c>
      <c r="B38" s="196" t="s">
        <v>61</v>
      </c>
      <c r="C38" s="196" t="s">
        <v>62</v>
      </c>
      <c r="D38" s="196"/>
      <c r="E38" s="196">
        <v>11319</v>
      </c>
      <c r="F38" s="196">
        <v>7007</v>
      </c>
      <c r="G38" s="196">
        <v>4312</v>
      </c>
      <c r="H38" s="197" t="s">
        <v>35</v>
      </c>
    </row>
    <row r="39" spans="1:8">
      <c r="A39" s="195">
        <v>26</v>
      </c>
      <c r="B39" s="196" t="s">
        <v>63</v>
      </c>
      <c r="C39" s="196" t="s">
        <v>64</v>
      </c>
      <c r="D39" s="196"/>
      <c r="E39" s="196">
        <v>7261</v>
      </c>
      <c r="F39" s="196">
        <v>1950</v>
      </c>
      <c r="G39" s="196">
        <v>5311</v>
      </c>
      <c r="H39" s="197" t="s">
        <v>35</v>
      </c>
    </row>
    <row r="40" spans="1:8">
      <c r="A40" s="195">
        <v>27</v>
      </c>
      <c r="B40" s="195" t="s">
        <v>65</v>
      </c>
      <c r="C40" s="196" t="s">
        <v>66</v>
      </c>
      <c r="D40" s="196"/>
      <c r="E40" s="196">
        <v>4107</v>
      </c>
      <c r="F40" s="196">
        <v>1722</v>
      </c>
      <c r="G40" s="196">
        <v>2385</v>
      </c>
      <c r="H40" s="197" t="s">
        <v>35</v>
      </c>
    </row>
    <row r="41" spans="1:8">
      <c r="A41" s="195">
        <v>28</v>
      </c>
      <c r="B41" s="195" t="s">
        <v>65</v>
      </c>
      <c r="C41" s="196" t="s">
        <v>36</v>
      </c>
      <c r="D41" s="196"/>
      <c r="E41" s="196">
        <v>13875</v>
      </c>
      <c r="F41" s="196">
        <v>4875</v>
      </c>
      <c r="G41" s="196">
        <v>9000</v>
      </c>
      <c r="H41" s="197" t="s">
        <v>35</v>
      </c>
    </row>
    <row r="42" spans="1:8">
      <c r="A42" s="195">
        <v>29</v>
      </c>
      <c r="B42" s="195" t="s">
        <v>67</v>
      </c>
      <c r="C42" s="196" t="s">
        <v>66</v>
      </c>
      <c r="D42" s="196"/>
      <c r="E42" s="196">
        <v>10923</v>
      </c>
      <c r="F42" s="196">
        <v>5055</v>
      </c>
      <c r="G42" s="196">
        <v>5868</v>
      </c>
      <c r="H42" s="197" t="s">
        <v>35</v>
      </c>
    </row>
    <row r="43" spans="1:8">
      <c r="A43" s="195">
        <v>30</v>
      </c>
      <c r="B43" s="195" t="s">
        <v>67</v>
      </c>
      <c r="C43" s="196" t="s">
        <v>36</v>
      </c>
      <c r="D43" s="196"/>
      <c r="E43" s="196">
        <v>22213</v>
      </c>
      <c r="F43" s="196">
        <v>10770</v>
      </c>
      <c r="G43" s="196">
        <v>11443</v>
      </c>
      <c r="H43" s="197" t="s">
        <v>35</v>
      </c>
    </row>
    <row r="44" spans="1:8">
      <c r="A44" s="195">
        <v>31</v>
      </c>
      <c r="B44" s="195" t="s">
        <v>68</v>
      </c>
      <c r="C44" s="196" t="s">
        <v>69</v>
      </c>
      <c r="D44" s="196"/>
      <c r="E44" s="196">
        <v>5805</v>
      </c>
      <c r="F44" s="196">
        <v>2709</v>
      </c>
      <c r="G44" s="196">
        <v>3096</v>
      </c>
      <c r="H44" s="197" t="s">
        <v>35</v>
      </c>
    </row>
    <row r="45" spans="1:8">
      <c r="A45" s="195">
        <v>32</v>
      </c>
      <c r="B45" s="195" t="s">
        <v>68</v>
      </c>
      <c r="C45" s="196" t="s">
        <v>70</v>
      </c>
      <c r="D45" s="196"/>
      <c r="E45" s="196">
        <v>12054</v>
      </c>
      <c r="F45" s="196">
        <v>7462</v>
      </c>
      <c r="G45" s="196">
        <v>4592</v>
      </c>
      <c r="H45" s="197" t="s">
        <v>35</v>
      </c>
    </row>
    <row r="46" spans="1:8">
      <c r="A46" s="195">
        <v>33</v>
      </c>
      <c r="B46" s="195" t="s">
        <v>68</v>
      </c>
      <c r="C46" s="196" t="s">
        <v>71</v>
      </c>
      <c r="D46" s="196"/>
      <c r="E46" s="196">
        <v>12034</v>
      </c>
      <c r="F46" s="196">
        <v>7085</v>
      </c>
      <c r="G46" s="196">
        <v>4949</v>
      </c>
      <c r="H46" s="197" t="s">
        <v>35</v>
      </c>
    </row>
    <row r="47" spans="1:8" ht="24">
      <c r="A47" s="195">
        <v>34</v>
      </c>
      <c r="B47" s="196" t="s">
        <v>72</v>
      </c>
      <c r="C47" s="196" t="s">
        <v>73</v>
      </c>
      <c r="D47" s="196"/>
      <c r="E47" s="196">
        <v>4370</v>
      </c>
      <c r="F47" s="196">
        <v>2070</v>
      </c>
      <c r="G47" s="196">
        <v>2300</v>
      </c>
      <c r="H47" s="197" t="s">
        <v>35</v>
      </c>
    </row>
    <row r="48" spans="1:8">
      <c r="A48" s="195">
        <v>35</v>
      </c>
      <c r="B48" s="196" t="s">
        <v>74</v>
      </c>
      <c r="C48" s="196" t="s">
        <v>75</v>
      </c>
      <c r="D48" s="196"/>
      <c r="E48" s="196">
        <v>896</v>
      </c>
      <c r="F48" s="196">
        <v>392</v>
      </c>
      <c r="G48" s="196">
        <v>504</v>
      </c>
      <c r="H48" s="197" t="s">
        <v>35</v>
      </c>
    </row>
    <row r="49" spans="1:8">
      <c r="A49" s="195">
        <v>36</v>
      </c>
      <c r="B49" s="196" t="s">
        <v>76</v>
      </c>
      <c r="C49" s="196" t="s">
        <v>77</v>
      </c>
      <c r="D49" s="196"/>
      <c r="E49" s="196">
        <v>4099</v>
      </c>
      <c r="F49" s="196">
        <v>2637</v>
      </c>
      <c r="G49" s="196">
        <v>1462</v>
      </c>
      <c r="H49" s="197" t="s">
        <v>35</v>
      </c>
    </row>
    <row r="50" spans="1:8">
      <c r="A50" s="195">
        <v>37</v>
      </c>
      <c r="B50" s="196" t="s">
        <v>78</v>
      </c>
      <c r="C50" s="196" t="s">
        <v>79</v>
      </c>
      <c r="D50" s="196"/>
      <c r="E50" s="196">
        <v>9935</v>
      </c>
      <c r="F50" s="196">
        <v>4185</v>
      </c>
      <c r="G50" s="196">
        <v>5750</v>
      </c>
      <c r="H50" s="197" t="s">
        <v>35</v>
      </c>
    </row>
    <row r="51" spans="1:8">
      <c r="A51" s="195">
        <v>38</v>
      </c>
      <c r="B51" s="195" t="s">
        <v>80</v>
      </c>
      <c r="C51" s="196" t="s">
        <v>81</v>
      </c>
      <c r="D51" s="196"/>
      <c r="E51" s="196">
        <v>13981</v>
      </c>
      <c r="F51" s="196">
        <v>7050</v>
      </c>
      <c r="G51" s="196">
        <v>6931</v>
      </c>
      <c r="H51" s="197" t="s">
        <v>35</v>
      </c>
    </row>
    <row r="52" spans="1:8">
      <c r="A52" s="195">
        <v>39</v>
      </c>
      <c r="B52" s="195" t="s">
        <v>80</v>
      </c>
      <c r="C52" s="196" t="s">
        <v>36</v>
      </c>
      <c r="D52" s="196"/>
      <c r="E52" s="196">
        <v>19043</v>
      </c>
      <c r="F52" s="196">
        <v>9375</v>
      </c>
      <c r="G52" s="196">
        <v>9668</v>
      </c>
      <c r="H52" s="197" t="s">
        <v>35</v>
      </c>
    </row>
    <row r="53" spans="1:8">
      <c r="A53" s="195">
        <v>40</v>
      </c>
      <c r="B53" s="196" t="s">
        <v>82</v>
      </c>
      <c r="C53" s="196" t="s">
        <v>83</v>
      </c>
      <c r="D53" s="196"/>
      <c r="E53" s="196">
        <v>4472</v>
      </c>
      <c r="F53" s="196">
        <v>1560</v>
      </c>
      <c r="G53" s="196">
        <v>2912</v>
      </c>
      <c r="H53" s="197" t="s">
        <v>35</v>
      </c>
    </row>
    <row r="54" spans="1:8">
      <c r="A54" s="195">
        <v>41</v>
      </c>
      <c r="B54" s="196" t="s">
        <v>84</v>
      </c>
      <c r="C54" s="196" t="s">
        <v>83</v>
      </c>
      <c r="D54" s="196"/>
      <c r="E54" s="196">
        <v>3477</v>
      </c>
      <c r="F54" s="196">
        <v>1281</v>
      </c>
      <c r="G54" s="196">
        <v>2196</v>
      </c>
      <c r="H54" s="197" t="s">
        <v>35</v>
      </c>
    </row>
    <row r="55" spans="1:8">
      <c r="A55" s="195">
        <v>42</v>
      </c>
      <c r="B55" s="195" t="s">
        <v>85</v>
      </c>
      <c r="C55" s="196" t="s">
        <v>46</v>
      </c>
      <c r="D55" s="196"/>
      <c r="E55" s="196">
        <v>6804</v>
      </c>
      <c r="F55" s="196">
        <v>4032</v>
      </c>
      <c r="G55" s="196">
        <v>2772</v>
      </c>
      <c r="H55" s="197" t="s">
        <v>35</v>
      </c>
    </row>
    <row r="56" spans="1:8">
      <c r="A56" s="195">
        <v>43</v>
      </c>
      <c r="B56" s="195" t="s">
        <v>85</v>
      </c>
      <c r="C56" s="196" t="s">
        <v>47</v>
      </c>
      <c r="D56" s="196"/>
      <c r="E56" s="196">
        <v>7587</v>
      </c>
      <c r="F56" s="196">
        <v>4496</v>
      </c>
      <c r="G56" s="196">
        <v>3091</v>
      </c>
      <c r="H56" s="197" t="s">
        <v>35</v>
      </c>
    </row>
    <row r="57" spans="1:8" ht="24">
      <c r="A57" s="195">
        <v>44</v>
      </c>
      <c r="B57" s="196" t="s">
        <v>86</v>
      </c>
      <c r="C57" s="196" t="s">
        <v>87</v>
      </c>
      <c r="D57" s="196">
        <v>357</v>
      </c>
      <c r="E57" s="196">
        <v>5740</v>
      </c>
      <c r="F57" s="196">
        <v>3772</v>
      </c>
      <c r="G57" s="196">
        <v>1968</v>
      </c>
      <c r="H57" s="197" t="s">
        <v>35</v>
      </c>
    </row>
    <row r="58" spans="1:8" ht="24">
      <c r="A58" s="195">
        <v>45</v>
      </c>
      <c r="B58" s="196" t="s">
        <v>88</v>
      </c>
      <c r="C58" s="196" t="s">
        <v>89</v>
      </c>
      <c r="D58" s="196"/>
      <c r="E58" s="196">
        <v>7400</v>
      </c>
      <c r="F58" s="196">
        <v>4440</v>
      </c>
      <c r="G58" s="196">
        <v>2960</v>
      </c>
      <c r="H58" s="197" t="s">
        <v>35</v>
      </c>
    </row>
    <row r="59" spans="1:8" ht="24">
      <c r="A59" s="195">
        <v>46</v>
      </c>
      <c r="B59" s="196" t="s">
        <v>90</v>
      </c>
      <c r="C59" s="196" t="s">
        <v>89</v>
      </c>
      <c r="D59" s="196"/>
      <c r="E59" s="196">
        <v>5920</v>
      </c>
      <c r="F59" s="196">
        <v>4440</v>
      </c>
      <c r="G59" s="196">
        <v>1480</v>
      </c>
      <c r="H59" s="197" t="s">
        <v>35</v>
      </c>
    </row>
    <row r="60" spans="1:8" ht="24">
      <c r="A60" s="195">
        <v>47</v>
      </c>
      <c r="B60" s="196" t="s">
        <v>91</v>
      </c>
      <c r="C60" s="196" t="s">
        <v>89</v>
      </c>
      <c r="D60" s="196"/>
      <c r="E60" s="196">
        <v>4440</v>
      </c>
      <c r="F60" s="196">
        <v>4440</v>
      </c>
      <c r="G60" s="196"/>
      <c r="H60" s="197" t="s">
        <v>35</v>
      </c>
    </row>
    <row r="61" spans="1:8" ht="24">
      <c r="A61" s="195">
        <v>48</v>
      </c>
      <c r="B61" s="196" t="s">
        <v>92</v>
      </c>
      <c r="C61" s="196" t="s">
        <v>93</v>
      </c>
      <c r="D61" s="196"/>
      <c r="E61" s="196">
        <v>1776</v>
      </c>
      <c r="F61" s="196">
        <v>1269</v>
      </c>
      <c r="G61" s="196">
        <v>507</v>
      </c>
      <c r="H61" s="197" t="s">
        <v>35</v>
      </c>
    </row>
    <row r="62" spans="1:8" ht="24">
      <c r="A62" s="195">
        <v>49</v>
      </c>
      <c r="B62" s="196" t="s">
        <v>94</v>
      </c>
      <c r="C62" s="196" t="s">
        <v>95</v>
      </c>
      <c r="D62" s="196"/>
      <c r="E62" s="196">
        <v>949</v>
      </c>
      <c r="F62" s="196">
        <v>443</v>
      </c>
      <c r="G62" s="196">
        <v>506</v>
      </c>
      <c r="H62" s="197" t="s">
        <v>35</v>
      </c>
    </row>
    <row r="63" spans="1:8" ht="24">
      <c r="A63" s="195">
        <v>50</v>
      </c>
      <c r="B63" s="196" t="s">
        <v>96</v>
      </c>
      <c r="C63" s="196" t="s">
        <v>97</v>
      </c>
      <c r="D63" s="196"/>
      <c r="E63" s="196">
        <v>1796</v>
      </c>
      <c r="F63" s="196">
        <v>1437</v>
      </c>
      <c r="G63" s="196">
        <v>359</v>
      </c>
      <c r="H63" s="197" t="s">
        <v>35</v>
      </c>
    </row>
    <row r="64" spans="1:8" ht="24">
      <c r="A64" s="195">
        <v>51</v>
      </c>
      <c r="B64" s="196" t="s">
        <v>98</v>
      </c>
      <c r="C64" s="196" t="s">
        <v>99</v>
      </c>
      <c r="D64" s="196"/>
      <c r="E64" s="196">
        <v>1652</v>
      </c>
      <c r="F64" s="196">
        <v>1322</v>
      </c>
      <c r="G64" s="196">
        <v>330</v>
      </c>
      <c r="H64" s="197" t="s">
        <v>35</v>
      </c>
    </row>
    <row r="65" spans="1:8" ht="24">
      <c r="A65" s="195">
        <v>52</v>
      </c>
      <c r="B65" s="196" t="s">
        <v>100</v>
      </c>
      <c r="C65" s="196" t="s">
        <v>101</v>
      </c>
      <c r="D65" s="196"/>
      <c r="E65" s="196">
        <v>1735</v>
      </c>
      <c r="F65" s="196">
        <v>1068</v>
      </c>
      <c r="G65" s="196">
        <v>667</v>
      </c>
      <c r="H65" s="197" t="s">
        <v>35</v>
      </c>
    </row>
    <row r="66" spans="1:8" ht="24">
      <c r="A66" s="195">
        <v>53</v>
      </c>
      <c r="B66" s="196" t="s">
        <v>102</v>
      </c>
      <c r="C66" s="196" t="s">
        <v>103</v>
      </c>
      <c r="D66" s="196"/>
      <c r="E66" s="196">
        <v>3600</v>
      </c>
      <c r="F66" s="196">
        <v>2100</v>
      </c>
      <c r="G66" s="196">
        <v>1500</v>
      </c>
      <c r="H66" s="197" t="s">
        <v>35</v>
      </c>
    </row>
    <row r="67" spans="1:8">
      <c r="A67" s="195">
        <v>54</v>
      </c>
      <c r="B67" s="196" t="s">
        <v>104</v>
      </c>
      <c r="C67" s="196" t="s">
        <v>105</v>
      </c>
      <c r="D67" s="196"/>
      <c r="E67" s="196">
        <v>9920</v>
      </c>
      <c r="F67" s="196">
        <v>5952</v>
      </c>
      <c r="G67" s="196">
        <v>3968</v>
      </c>
      <c r="H67" s="197" t="s">
        <v>35</v>
      </c>
    </row>
    <row r="68" spans="1:8" ht="24">
      <c r="A68" s="195">
        <v>55</v>
      </c>
      <c r="B68" s="195" t="s">
        <v>86</v>
      </c>
      <c r="C68" s="196" t="s">
        <v>106</v>
      </c>
      <c r="D68" s="196">
        <v>1664</v>
      </c>
      <c r="E68" s="196">
        <v>11648</v>
      </c>
      <c r="F68" s="196">
        <v>7488</v>
      </c>
      <c r="G68" s="196">
        <v>4160</v>
      </c>
      <c r="H68" s="197" t="s">
        <v>35</v>
      </c>
    </row>
    <row r="69" spans="1:8">
      <c r="A69" s="195">
        <v>56</v>
      </c>
      <c r="B69" s="196" t="s">
        <v>107</v>
      </c>
      <c r="C69" s="196" t="s">
        <v>108</v>
      </c>
      <c r="D69" s="196"/>
      <c r="E69" s="196">
        <v>1300</v>
      </c>
      <c r="F69" s="196">
        <v>1040</v>
      </c>
      <c r="G69" s="196">
        <v>260</v>
      </c>
      <c r="H69" s="197" t="s">
        <v>35</v>
      </c>
    </row>
    <row r="70" spans="1:8">
      <c r="A70" s="195">
        <v>57</v>
      </c>
      <c r="B70" s="196" t="s">
        <v>109</v>
      </c>
      <c r="C70" s="196" t="s">
        <v>110</v>
      </c>
      <c r="D70" s="196"/>
      <c r="E70" s="196">
        <v>10884</v>
      </c>
      <c r="F70" s="196"/>
      <c r="G70" s="196">
        <v>10884</v>
      </c>
      <c r="H70" s="197" t="s">
        <v>35</v>
      </c>
    </row>
    <row r="71" spans="1:8">
      <c r="A71" s="195">
        <v>58</v>
      </c>
      <c r="B71" s="196" t="s">
        <v>111</v>
      </c>
      <c r="C71" s="196" t="s">
        <v>48</v>
      </c>
      <c r="D71" s="196"/>
      <c r="E71" s="196">
        <v>30939</v>
      </c>
      <c r="F71" s="196">
        <v>17730</v>
      </c>
      <c r="G71" s="196">
        <v>13209</v>
      </c>
      <c r="H71" s="197" t="s">
        <v>35</v>
      </c>
    </row>
    <row r="72" spans="1:8">
      <c r="A72" s="195">
        <v>59</v>
      </c>
      <c r="B72" s="196" t="s">
        <v>112</v>
      </c>
      <c r="C72" s="196"/>
      <c r="D72" s="196"/>
      <c r="E72" s="196">
        <v>2160</v>
      </c>
      <c r="F72" s="196">
        <v>1440</v>
      </c>
      <c r="G72" s="196">
        <v>720</v>
      </c>
      <c r="H72" s="197" t="s">
        <v>35</v>
      </c>
    </row>
    <row r="73" spans="1:8">
      <c r="A73" s="195">
        <v>60</v>
      </c>
      <c r="B73" s="196" t="s">
        <v>113</v>
      </c>
      <c r="C73" s="196"/>
      <c r="D73" s="196"/>
      <c r="E73" s="196">
        <v>1512</v>
      </c>
      <c r="F73" s="196">
        <v>1008</v>
      </c>
      <c r="G73" s="196">
        <v>504</v>
      </c>
      <c r="H73" s="197" t="s">
        <v>35</v>
      </c>
    </row>
    <row r="74" spans="1:8">
      <c r="A74" s="195">
        <v>61</v>
      </c>
      <c r="B74" s="198" t="s">
        <v>114</v>
      </c>
      <c r="C74" s="196" t="s">
        <v>115</v>
      </c>
      <c r="D74" s="196"/>
      <c r="E74" s="196">
        <v>4374</v>
      </c>
      <c r="F74" s="196"/>
      <c r="G74" s="196">
        <v>4374</v>
      </c>
      <c r="H74" s="197" t="s">
        <v>35</v>
      </c>
    </row>
    <row r="75" spans="1:8">
      <c r="A75" s="195">
        <v>62</v>
      </c>
      <c r="B75" s="198" t="s">
        <v>114</v>
      </c>
      <c r="C75" s="196" t="s">
        <v>70</v>
      </c>
      <c r="D75" s="196"/>
      <c r="E75" s="196">
        <v>2832</v>
      </c>
      <c r="F75" s="196"/>
      <c r="G75" s="196">
        <v>2832</v>
      </c>
      <c r="H75" s="197" t="s">
        <v>35</v>
      </c>
    </row>
    <row r="76" spans="1:8" ht="15" customHeight="1">
      <c r="A76" s="199">
        <v>63</v>
      </c>
      <c r="B76" s="199" t="s">
        <v>114</v>
      </c>
      <c r="C76" s="200" t="s">
        <v>116</v>
      </c>
      <c r="D76" s="200"/>
      <c r="E76" s="200">
        <v>3584</v>
      </c>
      <c r="F76" s="200"/>
      <c r="G76" s="200">
        <v>3584</v>
      </c>
      <c r="H76" s="201" t="s">
        <v>35</v>
      </c>
    </row>
    <row r="77" spans="1:8" ht="21.95" customHeight="1">
      <c r="A77" s="218" t="s">
        <v>117</v>
      </c>
      <c r="B77" s="218"/>
      <c r="C77" s="194" t="s">
        <v>13</v>
      </c>
      <c r="D77" s="194"/>
      <c r="E77" s="194">
        <f t="shared" ref="E77:G77" si="1">SUM(E78:E99)</f>
        <v>98456.43</v>
      </c>
      <c r="F77" s="194">
        <f t="shared" si="1"/>
        <v>76948.23000000001</v>
      </c>
      <c r="G77" s="194">
        <f t="shared" si="1"/>
        <v>21508.2</v>
      </c>
      <c r="H77" s="194"/>
    </row>
    <row r="78" spans="1:8" ht="24">
      <c r="A78" s="196">
        <v>1</v>
      </c>
      <c r="B78" s="196" t="s">
        <v>84</v>
      </c>
      <c r="C78" s="196" t="s">
        <v>118</v>
      </c>
      <c r="D78" s="196" t="s">
        <v>119</v>
      </c>
      <c r="E78" s="196">
        <f t="shared" ref="E78:E99" si="2">F78+G78</f>
        <v>5220</v>
      </c>
      <c r="F78" s="196">
        <v>2030</v>
      </c>
      <c r="G78" s="196">
        <v>3190</v>
      </c>
      <c r="H78" s="196" t="s">
        <v>120</v>
      </c>
    </row>
    <row r="79" spans="1:8" ht="24">
      <c r="A79" s="196">
        <v>2</v>
      </c>
      <c r="B79" s="196" t="s">
        <v>121</v>
      </c>
      <c r="C79" s="196" t="s">
        <v>122</v>
      </c>
      <c r="D79" s="196" t="s">
        <v>119</v>
      </c>
      <c r="E79" s="196">
        <f t="shared" si="2"/>
        <v>3910</v>
      </c>
      <c r="F79" s="196">
        <v>1530</v>
      </c>
      <c r="G79" s="196">
        <v>2380</v>
      </c>
      <c r="H79" s="196" t="s">
        <v>120</v>
      </c>
    </row>
    <row r="80" spans="1:8" ht="24">
      <c r="A80" s="196">
        <v>3</v>
      </c>
      <c r="B80" s="196" t="s">
        <v>123</v>
      </c>
      <c r="C80" s="196" t="s">
        <v>122</v>
      </c>
      <c r="D80" s="196" t="s">
        <v>119</v>
      </c>
      <c r="E80" s="196">
        <f t="shared" si="2"/>
        <v>3910</v>
      </c>
      <c r="F80" s="196">
        <v>1530</v>
      </c>
      <c r="G80" s="196">
        <v>2380</v>
      </c>
      <c r="H80" s="196" t="s">
        <v>120</v>
      </c>
    </row>
    <row r="81" spans="1:8" ht="24">
      <c r="A81" s="196">
        <v>4</v>
      </c>
      <c r="B81" s="196" t="s">
        <v>124</v>
      </c>
      <c r="C81" s="196" t="s">
        <v>125</v>
      </c>
      <c r="D81" s="196" t="s">
        <v>119</v>
      </c>
      <c r="E81" s="196">
        <f t="shared" si="2"/>
        <v>2500</v>
      </c>
      <c r="F81" s="196">
        <v>2500</v>
      </c>
      <c r="G81" s="196"/>
      <c r="H81" s="196" t="s">
        <v>120</v>
      </c>
    </row>
    <row r="82" spans="1:8" ht="24">
      <c r="A82" s="196">
        <v>5</v>
      </c>
      <c r="B82" s="196" t="s">
        <v>126</v>
      </c>
      <c r="C82" s="196" t="s">
        <v>127</v>
      </c>
      <c r="D82" s="196" t="s">
        <v>119</v>
      </c>
      <c r="E82" s="196">
        <f t="shared" si="2"/>
        <v>3000</v>
      </c>
      <c r="F82" s="196">
        <v>1250</v>
      </c>
      <c r="G82" s="196">
        <v>1750</v>
      </c>
      <c r="H82" s="196" t="s">
        <v>120</v>
      </c>
    </row>
    <row r="83" spans="1:8">
      <c r="A83" s="196">
        <v>6</v>
      </c>
      <c r="B83" s="196" t="s">
        <v>60</v>
      </c>
      <c r="C83" s="196" t="s">
        <v>128</v>
      </c>
      <c r="D83" s="196" t="s">
        <v>119</v>
      </c>
      <c r="E83" s="196">
        <f t="shared" si="2"/>
        <v>2860</v>
      </c>
      <c r="F83" s="196">
        <v>1540</v>
      </c>
      <c r="G83" s="196">
        <v>1320</v>
      </c>
      <c r="H83" s="196" t="s">
        <v>120</v>
      </c>
    </row>
    <row r="84" spans="1:8" ht="24">
      <c r="A84" s="196">
        <v>7</v>
      </c>
      <c r="B84" s="196" t="s">
        <v>129</v>
      </c>
      <c r="C84" s="196"/>
      <c r="D84" s="196" t="s">
        <v>119</v>
      </c>
      <c r="E84" s="196">
        <f t="shared" si="2"/>
        <v>1440</v>
      </c>
      <c r="F84" s="196">
        <v>880</v>
      </c>
      <c r="G84" s="196">
        <v>560</v>
      </c>
      <c r="H84" s="196" t="s">
        <v>120</v>
      </c>
    </row>
    <row r="85" spans="1:8" ht="24">
      <c r="A85" s="196">
        <v>8</v>
      </c>
      <c r="B85" s="196" t="s">
        <v>130</v>
      </c>
      <c r="C85" s="196"/>
      <c r="D85" s="196" t="s">
        <v>119</v>
      </c>
      <c r="E85" s="196">
        <f t="shared" si="2"/>
        <v>1083</v>
      </c>
      <c r="F85" s="196"/>
      <c r="G85" s="196">
        <v>1083</v>
      </c>
      <c r="H85" s="196" t="s">
        <v>120</v>
      </c>
    </row>
    <row r="86" spans="1:8">
      <c r="A86" s="196">
        <v>9</v>
      </c>
      <c r="B86" s="196" t="s">
        <v>131</v>
      </c>
      <c r="C86" s="196"/>
      <c r="D86" s="196" t="s">
        <v>119</v>
      </c>
      <c r="E86" s="196">
        <f t="shared" si="2"/>
        <v>545.20000000000005</v>
      </c>
      <c r="F86" s="196"/>
      <c r="G86" s="196">
        <v>545.20000000000005</v>
      </c>
      <c r="H86" s="196" t="s">
        <v>120</v>
      </c>
    </row>
    <row r="87" spans="1:8">
      <c r="A87" s="196">
        <v>10</v>
      </c>
      <c r="B87" s="196" t="s">
        <v>132</v>
      </c>
      <c r="C87" s="196"/>
      <c r="D87" s="196" t="s">
        <v>119</v>
      </c>
      <c r="E87" s="196">
        <f t="shared" si="2"/>
        <v>3000</v>
      </c>
      <c r="F87" s="196">
        <v>3000</v>
      </c>
      <c r="G87" s="196"/>
      <c r="H87" s="196" t="s">
        <v>120</v>
      </c>
    </row>
    <row r="88" spans="1:8">
      <c r="A88" s="196">
        <v>11</v>
      </c>
      <c r="B88" s="196" t="s">
        <v>133</v>
      </c>
      <c r="C88" s="196"/>
      <c r="D88" s="196" t="s">
        <v>119</v>
      </c>
      <c r="E88" s="196">
        <f t="shared" si="2"/>
        <v>1440</v>
      </c>
      <c r="F88" s="196">
        <v>640</v>
      </c>
      <c r="G88" s="196">
        <v>800</v>
      </c>
      <c r="H88" s="196" t="s">
        <v>120</v>
      </c>
    </row>
    <row r="89" spans="1:8">
      <c r="A89" s="196">
        <v>12</v>
      </c>
      <c r="B89" s="196" t="s">
        <v>134</v>
      </c>
      <c r="C89" s="196"/>
      <c r="D89" s="196" t="s">
        <v>119</v>
      </c>
      <c r="E89" s="196">
        <f t="shared" si="2"/>
        <v>1280</v>
      </c>
      <c r="F89" s="196">
        <v>1280</v>
      </c>
      <c r="G89" s="196"/>
      <c r="H89" s="196" t="s">
        <v>120</v>
      </c>
    </row>
    <row r="90" spans="1:8">
      <c r="A90" s="196">
        <v>13</v>
      </c>
      <c r="B90" s="196" t="s">
        <v>135</v>
      </c>
      <c r="C90" s="196"/>
      <c r="D90" s="196" t="s">
        <v>119</v>
      </c>
      <c r="E90" s="196">
        <f t="shared" si="2"/>
        <v>1280</v>
      </c>
      <c r="F90" s="196">
        <v>1280</v>
      </c>
      <c r="G90" s="196"/>
      <c r="H90" s="196" t="s">
        <v>120</v>
      </c>
    </row>
    <row r="91" spans="1:8">
      <c r="A91" s="196">
        <v>14</v>
      </c>
      <c r="B91" s="196" t="s">
        <v>136</v>
      </c>
      <c r="C91" s="196"/>
      <c r="D91" s="196" t="s">
        <v>119</v>
      </c>
      <c r="E91" s="196">
        <f t="shared" si="2"/>
        <v>1280</v>
      </c>
      <c r="F91" s="196">
        <v>1280</v>
      </c>
      <c r="G91" s="196"/>
      <c r="H91" s="196" t="s">
        <v>120</v>
      </c>
    </row>
    <row r="92" spans="1:8">
      <c r="A92" s="196">
        <v>15</v>
      </c>
      <c r="B92" s="196" t="s">
        <v>137</v>
      </c>
      <c r="C92" s="196"/>
      <c r="D92" s="196" t="s">
        <v>119</v>
      </c>
      <c r="E92" s="196">
        <f t="shared" si="2"/>
        <v>1610</v>
      </c>
      <c r="F92" s="196">
        <v>1610</v>
      </c>
      <c r="G92" s="196"/>
      <c r="H92" s="196" t="s">
        <v>120</v>
      </c>
    </row>
    <row r="93" spans="1:8">
      <c r="A93" s="196">
        <v>16</v>
      </c>
      <c r="B93" s="196" t="s">
        <v>138</v>
      </c>
      <c r="C93" s="196"/>
      <c r="D93" s="196" t="s">
        <v>119</v>
      </c>
      <c r="E93" s="196">
        <f t="shared" si="2"/>
        <v>1610</v>
      </c>
      <c r="F93" s="196">
        <v>1610</v>
      </c>
      <c r="G93" s="196"/>
      <c r="H93" s="196" t="s">
        <v>120</v>
      </c>
    </row>
    <row r="94" spans="1:8" ht="24">
      <c r="A94" s="196">
        <v>17</v>
      </c>
      <c r="B94" s="196" t="s">
        <v>139</v>
      </c>
      <c r="C94" s="196" t="s">
        <v>140</v>
      </c>
      <c r="D94" s="196" t="s">
        <v>141</v>
      </c>
      <c r="E94" s="196">
        <f t="shared" si="2"/>
        <v>6615</v>
      </c>
      <c r="F94" s="196">
        <v>4725</v>
      </c>
      <c r="G94" s="196">
        <v>1890</v>
      </c>
      <c r="H94" s="196" t="s">
        <v>120</v>
      </c>
    </row>
    <row r="95" spans="1:8" ht="24">
      <c r="A95" s="196">
        <v>18</v>
      </c>
      <c r="B95" s="196" t="s">
        <v>142</v>
      </c>
      <c r="C95" s="196" t="s">
        <v>140</v>
      </c>
      <c r="D95" s="196" t="s">
        <v>141</v>
      </c>
      <c r="E95" s="196">
        <f t="shared" si="2"/>
        <v>6615</v>
      </c>
      <c r="F95" s="196">
        <v>4725</v>
      </c>
      <c r="G95" s="196">
        <v>1890</v>
      </c>
      <c r="H95" s="196" t="s">
        <v>120</v>
      </c>
    </row>
    <row r="96" spans="1:8" ht="24">
      <c r="A96" s="196">
        <v>19</v>
      </c>
      <c r="B96" s="196" t="s">
        <v>143</v>
      </c>
      <c r="C96" s="196" t="s">
        <v>144</v>
      </c>
      <c r="D96" s="196" t="s">
        <v>141</v>
      </c>
      <c r="E96" s="196">
        <f t="shared" si="2"/>
        <v>4340</v>
      </c>
      <c r="F96" s="196">
        <v>2480</v>
      </c>
      <c r="G96" s="196">
        <v>1860</v>
      </c>
      <c r="H96" s="196" t="s">
        <v>120</v>
      </c>
    </row>
    <row r="97" spans="1:8" ht="24">
      <c r="A97" s="196">
        <v>20</v>
      </c>
      <c r="B97" s="196" t="s">
        <v>145</v>
      </c>
      <c r="C97" s="196" t="s">
        <v>144</v>
      </c>
      <c r="D97" s="196" t="s">
        <v>141</v>
      </c>
      <c r="E97" s="196">
        <f t="shared" si="2"/>
        <v>4340</v>
      </c>
      <c r="F97" s="196">
        <v>2480</v>
      </c>
      <c r="G97" s="196">
        <v>1860</v>
      </c>
      <c r="H97" s="196" t="s">
        <v>120</v>
      </c>
    </row>
    <row r="98" spans="1:8">
      <c r="A98" s="196">
        <v>21</v>
      </c>
      <c r="B98" s="196" t="s">
        <v>146</v>
      </c>
      <c r="C98" s="196" t="s">
        <v>147</v>
      </c>
      <c r="D98" s="196" t="s">
        <v>141</v>
      </c>
      <c r="E98" s="196">
        <f t="shared" si="2"/>
        <v>1487.5</v>
      </c>
      <c r="F98" s="196">
        <v>1487.5</v>
      </c>
      <c r="G98" s="196"/>
      <c r="H98" s="196" t="s">
        <v>120</v>
      </c>
    </row>
    <row r="99" spans="1:8" ht="24">
      <c r="A99" s="196">
        <v>22</v>
      </c>
      <c r="B99" s="196" t="s">
        <v>148</v>
      </c>
      <c r="C99" s="196" t="s">
        <v>149</v>
      </c>
      <c r="D99" s="196"/>
      <c r="E99" s="202">
        <f t="shared" si="2"/>
        <v>39090.730000000003</v>
      </c>
      <c r="F99" s="202">
        <v>39090.730000000003</v>
      </c>
      <c r="G99" s="196"/>
      <c r="H99" s="196" t="s">
        <v>120</v>
      </c>
    </row>
    <row r="100" spans="1:8" ht="18" customHeight="1">
      <c r="A100" s="218" t="s">
        <v>10</v>
      </c>
      <c r="B100" s="218"/>
      <c r="C100" s="194" t="s">
        <v>13</v>
      </c>
      <c r="D100" s="194"/>
      <c r="E100" s="194">
        <f t="shared" ref="E100:G100" si="3">SUM(E101:E558)</f>
        <v>382614.66000000027</v>
      </c>
      <c r="F100" s="194">
        <f t="shared" si="3"/>
        <v>308247.96000000031</v>
      </c>
      <c r="G100" s="194">
        <f t="shared" si="3"/>
        <v>74366.7</v>
      </c>
      <c r="H100" s="194"/>
    </row>
    <row r="101" spans="1:8" ht="22.5">
      <c r="A101" s="203">
        <v>1</v>
      </c>
      <c r="B101" s="203" t="s">
        <v>150</v>
      </c>
      <c r="C101" s="203"/>
      <c r="D101" s="203" t="s">
        <v>119</v>
      </c>
      <c r="E101" s="203">
        <v>1782</v>
      </c>
      <c r="F101" s="203">
        <v>1650</v>
      </c>
      <c r="G101" s="203">
        <v>132</v>
      </c>
      <c r="H101" s="203" t="s">
        <v>151</v>
      </c>
    </row>
    <row r="102" spans="1:8" ht="22.5">
      <c r="A102" s="203">
        <v>2</v>
      </c>
      <c r="B102" s="203" t="s">
        <v>152</v>
      </c>
      <c r="C102" s="203"/>
      <c r="D102" s="203" t="s">
        <v>119</v>
      </c>
      <c r="E102" s="203">
        <v>792</v>
      </c>
      <c r="F102" s="203">
        <v>660</v>
      </c>
      <c r="G102" s="203">
        <v>132</v>
      </c>
      <c r="H102" s="203" t="s">
        <v>151</v>
      </c>
    </row>
    <row r="103" spans="1:8" ht="22.5">
      <c r="A103" s="203">
        <v>3</v>
      </c>
      <c r="B103" s="203" t="s">
        <v>153</v>
      </c>
      <c r="C103" s="203" t="s">
        <v>154</v>
      </c>
      <c r="D103" s="203" t="s">
        <v>119</v>
      </c>
      <c r="E103" s="203">
        <v>385</v>
      </c>
      <c r="F103" s="203">
        <v>385</v>
      </c>
      <c r="G103" s="203"/>
      <c r="H103" s="203" t="s">
        <v>151</v>
      </c>
    </row>
    <row r="104" spans="1:8" ht="22.5">
      <c r="A104" s="203">
        <v>4</v>
      </c>
      <c r="B104" s="203" t="s">
        <v>155</v>
      </c>
      <c r="C104" s="203" t="s">
        <v>156</v>
      </c>
      <c r="D104" s="203" t="s">
        <v>119</v>
      </c>
      <c r="E104" s="203">
        <v>210</v>
      </c>
      <c r="F104" s="203">
        <v>210</v>
      </c>
      <c r="G104" s="203"/>
      <c r="H104" s="203" t="s">
        <v>151</v>
      </c>
    </row>
    <row r="105" spans="1:8">
      <c r="A105" s="203">
        <v>5</v>
      </c>
      <c r="B105" s="203" t="s">
        <v>157</v>
      </c>
      <c r="C105" s="203"/>
      <c r="D105" s="203" t="s">
        <v>119</v>
      </c>
      <c r="E105" s="203">
        <v>630</v>
      </c>
      <c r="F105" s="203">
        <v>540</v>
      </c>
      <c r="G105" s="203">
        <v>90</v>
      </c>
      <c r="H105" s="203" t="s">
        <v>151</v>
      </c>
    </row>
    <row r="106" spans="1:8" ht="18" customHeight="1">
      <c r="A106" s="203">
        <v>6</v>
      </c>
      <c r="B106" s="203" t="s">
        <v>158</v>
      </c>
      <c r="C106" s="203" t="s">
        <v>159</v>
      </c>
      <c r="D106" s="203" t="s">
        <v>119</v>
      </c>
      <c r="E106" s="203">
        <v>819</v>
      </c>
      <c r="F106" s="203">
        <v>819</v>
      </c>
      <c r="G106" s="203"/>
      <c r="H106" s="203" t="s">
        <v>151</v>
      </c>
    </row>
    <row r="107" spans="1:8" ht="22.5">
      <c r="A107" s="203">
        <v>7</v>
      </c>
      <c r="B107" s="203" t="s">
        <v>160</v>
      </c>
      <c r="C107" s="203" t="s">
        <v>161</v>
      </c>
      <c r="D107" s="203" t="s">
        <v>119</v>
      </c>
      <c r="E107" s="203">
        <v>400</v>
      </c>
      <c r="F107" s="203">
        <v>400</v>
      </c>
      <c r="G107" s="203"/>
      <c r="H107" s="203" t="s">
        <v>151</v>
      </c>
    </row>
    <row r="108" spans="1:8">
      <c r="A108" s="203">
        <v>8</v>
      </c>
      <c r="B108" s="203" t="s">
        <v>162</v>
      </c>
      <c r="C108" s="203"/>
      <c r="D108" s="203" t="s">
        <v>119</v>
      </c>
      <c r="E108" s="203">
        <v>486</v>
      </c>
      <c r="F108" s="203">
        <v>486</v>
      </c>
      <c r="G108" s="203"/>
      <c r="H108" s="203" t="s">
        <v>151</v>
      </c>
    </row>
    <row r="109" spans="1:8" ht="22.5">
      <c r="A109" s="203">
        <v>9</v>
      </c>
      <c r="B109" s="203" t="s">
        <v>163</v>
      </c>
      <c r="C109" s="203"/>
      <c r="D109" s="203" t="s">
        <v>119</v>
      </c>
      <c r="E109" s="203">
        <v>816</v>
      </c>
      <c r="F109" s="203">
        <v>816</v>
      </c>
      <c r="G109" s="203"/>
      <c r="H109" s="203" t="s">
        <v>151</v>
      </c>
    </row>
    <row r="110" spans="1:8" ht="22.5">
      <c r="A110" s="203">
        <v>10</v>
      </c>
      <c r="B110" s="203" t="s">
        <v>164</v>
      </c>
      <c r="C110" s="203"/>
      <c r="D110" s="203" t="s">
        <v>119</v>
      </c>
      <c r="E110" s="203">
        <v>176</v>
      </c>
      <c r="F110" s="203">
        <v>176</v>
      </c>
      <c r="G110" s="203"/>
      <c r="H110" s="203" t="s">
        <v>151</v>
      </c>
    </row>
    <row r="111" spans="1:8" ht="22.5">
      <c r="A111" s="203">
        <v>11</v>
      </c>
      <c r="B111" s="203" t="s">
        <v>165</v>
      </c>
      <c r="C111" s="203" t="s">
        <v>166</v>
      </c>
      <c r="D111" s="203" t="s">
        <v>119</v>
      </c>
      <c r="E111" s="203">
        <v>616</v>
      </c>
      <c r="F111" s="203">
        <v>616</v>
      </c>
      <c r="G111" s="203"/>
      <c r="H111" s="203" t="s">
        <v>151</v>
      </c>
    </row>
    <row r="112" spans="1:8">
      <c r="A112" s="203">
        <v>12</v>
      </c>
      <c r="B112" s="203" t="s">
        <v>167</v>
      </c>
      <c r="C112" s="203" t="s">
        <v>168</v>
      </c>
      <c r="D112" s="203" t="s">
        <v>119</v>
      </c>
      <c r="E112" s="203">
        <v>400</v>
      </c>
      <c r="F112" s="203">
        <v>400</v>
      </c>
      <c r="G112" s="203"/>
      <c r="H112" s="203" t="s">
        <v>151</v>
      </c>
    </row>
    <row r="113" spans="1:8" ht="22.5">
      <c r="A113" s="203">
        <v>13</v>
      </c>
      <c r="B113" s="203" t="s">
        <v>169</v>
      </c>
      <c r="C113" s="203"/>
      <c r="D113" s="203" t="s">
        <v>119</v>
      </c>
      <c r="E113" s="203">
        <v>1080</v>
      </c>
      <c r="F113" s="203">
        <v>1080</v>
      </c>
      <c r="G113" s="203"/>
      <c r="H113" s="203" t="s">
        <v>151</v>
      </c>
    </row>
    <row r="114" spans="1:8" ht="22.5">
      <c r="A114" s="203">
        <v>14</v>
      </c>
      <c r="B114" s="203" t="s">
        <v>170</v>
      </c>
      <c r="C114" s="203"/>
      <c r="D114" s="203" t="s">
        <v>119</v>
      </c>
      <c r="E114" s="203">
        <v>1080</v>
      </c>
      <c r="F114" s="203">
        <v>1080</v>
      </c>
      <c r="G114" s="203"/>
      <c r="H114" s="203" t="s">
        <v>151</v>
      </c>
    </row>
    <row r="115" spans="1:8" ht="22.5">
      <c r="A115" s="203">
        <v>15</v>
      </c>
      <c r="B115" s="203" t="s">
        <v>171</v>
      </c>
      <c r="C115" s="203"/>
      <c r="D115" s="203" t="s">
        <v>119</v>
      </c>
      <c r="E115" s="203">
        <v>1054.3499999999999</v>
      </c>
      <c r="F115" s="203">
        <v>1054.3499999999999</v>
      </c>
      <c r="G115" s="203"/>
      <c r="H115" s="203" t="s">
        <v>151</v>
      </c>
    </row>
    <row r="116" spans="1:8">
      <c r="A116" s="203">
        <v>16</v>
      </c>
      <c r="B116" s="203" t="s">
        <v>172</v>
      </c>
      <c r="C116" s="203"/>
      <c r="D116" s="203" t="s">
        <v>119</v>
      </c>
      <c r="E116" s="203">
        <v>392</v>
      </c>
      <c r="F116" s="203">
        <v>392</v>
      </c>
      <c r="G116" s="203"/>
      <c r="H116" s="203" t="s">
        <v>151</v>
      </c>
    </row>
    <row r="117" spans="1:8">
      <c r="A117" s="203">
        <v>17</v>
      </c>
      <c r="B117" s="203" t="s">
        <v>173</v>
      </c>
      <c r="C117" s="203"/>
      <c r="D117" s="203" t="s">
        <v>119</v>
      </c>
      <c r="E117" s="203">
        <v>119</v>
      </c>
      <c r="F117" s="203">
        <v>119</v>
      </c>
      <c r="G117" s="203"/>
      <c r="H117" s="203" t="s">
        <v>151</v>
      </c>
    </row>
    <row r="118" spans="1:8">
      <c r="A118" s="203">
        <v>18</v>
      </c>
      <c r="B118" s="203" t="s">
        <v>174</v>
      </c>
      <c r="C118" s="203"/>
      <c r="D118" s="203" t="s">
        <v>119</v>
      </c>
      <c r="E118" s="203">
        <v>156</v>
      </c>
      <c r="F118" s="203">
        <v>156</v>
      </c>
      <c r="G118" s="203"/>
      <c r="H118" s="203" t="s">
        <v>151</v>
      </c>
    </row>
    <row r="119" spans="1:8" ht="22.5">
      <c r="A119" s="203">
        <v>19</v>
      </c>
      <c r="B119" s="203" t="s">
        <v>175</v>
      </c>
      <c r="C119" s="203"/>
      <c r="D119" s="203" t="s">
        <v>119</v>
      </c>
      <c r="E119" s="203">
        <v>493</v>
      </c>
      <c r="F119" s="203">
        <v>493</v>
      </c>
      <c r="G119" s="203"/>
      <c r="H119" s="203" t="s">
        <v>151</v>
      </c>
    </row>
    <row r="120" spans="1:8" ht="33.75">
      <c r="A120" s="203">
        <v>20</v>
      </c>
      <c r="B120" s="203" t="s">
        <v>176</v>
      </c>
      <c r="C120" s="203"/>
      <c r="D120" s="203" t="s">
        <v>119</v>
      </c>
      <c r="E120" s="203">
        <v>1540</v>
      </c>
      <c r="F120" s="203">
        <v>1540</v>
      </c>
      <c r="G120" s="203"/>
      <c r="H120" s="203" t="s">
        <v>151</v>
      </c>
    </row>
    <row r="121" spans="1:8" ht="33.75">
      <c r="A121" s="203">
        <v>21</v>
      </c>
      <c r="B121" s="203" t="s">
        <v>177</v>
      </c>
      <c r="C121" s="203"/>
      <c r="D121" s="203" t="s">
        <v>119</v>
      </c>
      <c r="E121" s="203">
        <v>2050</v>
      </c>
      <c r="F121" s="203">
        <v>738</v>
      </c>
      <c r="G121" s="203">
        <v>1312</v>
      </c>
      <c r="H121" s="203" t="s">
        <v>151</v>
      </c>
    </row>
    <row r="122" spans="1:8" ht="22.5">
      <c r="A122" s="203">
        <v>22</v>
      </c>
      <c r="B122" s="203" t="s">
        <v>178</v>
      </c>
      <c r="C122" s="203"/>
      <c r="D122" s="203" t="s">
        <v>119</v>
      </c>
      <c r="E122" s="203">
        <v>2034</v>
      </c>
      <c r="F122" s="203">
        <v>2034</v>
      </c>
      <c r="G122" s="203"/>
      <c r="H122" s="203" t="s">
        <v>151</v>
      </c>
    </row>
    <row r="123" spans="1:8">
      <c r="A123" s="203">
        <v>23</v>
      </c>
      <c r="B123" s="196" t="s">
        <v>179</v>
      </c>
      <c r="C123" s="196"/>
      <c r="D123" s="196" t="s">
        <v>119</v>
      </c>
      <c r="E123" s="204">
        <v>880</v>
      </c>
      <c r="F123" s="204">
        <v>880</v>
      </c>
      <c r="G123" s="196"/>
      <c r="H123" s="196" t="s">
        <v>151</v>
      </c>
    </row>
    <row r="124" spans="1:8">
      <c r="A124" s="203">
        <v>24</v>
      </c>
      <c r="B124" s="196" t="s">
        <v>180</v>
      </c>
      <c r="C124" s="196"/>
      <c r="D124" s="196" t="s">
        <v>119</v>
      </c>
      <c r="E124" s="204">
        <v>1350</v>
      </c>
      <c r="F124" s="204">
        <v>1350</v>
      </c>
      <c r="G124" s="196"/>
      <c r="H124" s="196" t="s">
        <v>151</v>
      </c>
    </row>
    <row r="125" spans="1:8">
      <c r="A125" s="203">
        <v>25</v>
      </c>
      <c r="B125" s="196" t="s">
        <v>181</v>
      </c>
      <c r="C125" s="196"/>
      <c r="D125" s="196" t="s">
        <v>119</v>
      </c>
      <c r="E125" s="204">
        <v>242</v>
      </c>
      <c r="F125" s="204">
        <v>242</v>
      </c>
      <c r="G125" s="196"/>
      <c r="H125" s="196" t="s">
        <v>151</v>
      </c>
    </row>
    <row r="126" spans="1:8">
      <c r="A126" s="203">
        <v>26</v>
      </c>
      <c r="B126" s="196" t="s">
        <v>182</v>
      </c>
      <c r="C126" s="196"/>
      <c r="D126" s="196" t="s">
        <v>119</v>
      </c>
      <c r="E126" s="204">
        <v>800</v>
      </c>
      <c r="F126" s="204">
        <v>800</v>
      </c>
      <c r="G126" s="196"/>
      <c r="H126" s="196" t="s">
        <v>151</v>
      </c>
    </row>
    <row r="127" spans="1:8" ht="24.75">
      <c r="A127" s="203">
        <v>27</v>
      </c>
      <c r="B127" s="196" t="s">
        <v>183</v>
      </c>
      <c r="C127" s="196"/>
      <c r="D127" s="196" t="s">
        <v>119</v>
      </c>
      <c r="E127" s="204">
        <v>279</v>
      </c>
      <c r="F127" s="204">
        <v>279</v>
      </c>
      <c r="G127" s="196"/>
      <c r="H127" s="196" t="s">
        <v>151</v>
      </c>
    </row>
    <row r="128" spans="1:8" ht="24">
      <c r="A128" s="203">
        <v>28</v>
      </c>
      <c r="B128" s="196" t="s">
        <v>184</v>
      </c>
      <c r="C128" s="196"/>
      <c r="D128" s="196" t="s">
        <v>119</v>
      </c>
      <c r="E128" s="204">
        <v>2756</v>
      </c>
      <c r="F128" s="204">
        <v>1484</v>
      </c>
      <c r="G128" s="204">
        <v>1272</v>
      </c>
      <c r="H128" s="196" t="s">
        <v>151</v>
      </c>
    </row>
    <row r="129" spans="1:8" ht="24">
      <c r="A129" s="203">
        <v>29</v>
      </c>
      <c r="B129" s="196" t="s">
        <v>185</v>
      </c>
      <c r="C129" s="196" t="s">
        <v>186</v>
      </c>
      <c r="D129" s="196" t="s">
        <v>119</v>
      </c>
      <c r="E129" s="204">
        <v>212.5</v>
      </c>
      <c r="F129" s="204">
        <v>212.5</v>
      </c>
      <c r="G129" s="196"/>
      <c r="H129" s="196" t="s">
        <v>151</v>
      </c>
    </row>
    <row r="130" spans="1:8" ht="24.75">
      <c r="A130" s="203">
        <v>30</v>
      </c>
      <c r="B130" s="196" t="s">
        <v>187</v>
      </c>
      <c r="C130" s="196" t="s">
        <v>188</v>
      </c>
      <c r="D130" s="196" t="s">
        <v>119</v>
      </c>
      <c r="E130" s="204">
        <v>1242</v>
      </c>
      <c r="F130" s="204">
        <v>1242</v>
      </c>
      <c r="G130" s="196"/>
      <c r="H130" s="196" t="s">
        <v>151</v>
      </c>
    </row>
    <row r="131" spans="1:8">
      <c r="A131" s="203">
        <v>31</v>
      </c>
      <c r="B131" s="196" t="s">
        <v>189</v>
      </c>
      <c r="C131" s="196" t="s">
        <v>190</v>
      </c>
      <c r="D131" s="196" t="s">
        <v>191</v>
      </c>
      <c r="E131" s="204">
        <v>6300</v>
      </c>
      <c r="F131" s="204">
        <v>3600</v>
      </c>
      <c r="G131" s="204">
        <v>2700</v>
      </c>
      <c r="H131" s="196" t="s">
        <v>151</v>
      </c>
    </row>
    <row r="132" spans="1:8">
      <c r="A132" s="203">
        <v>32</v>
      </c>
      <c r="B132" s="196" t="s">
        <v>192</v>
      </c>
      <c r="C132" s="196" t="s">
        <v>193</v>
      </c>
      <c r="D132" s="196" t="s">
        <v>191</v>
      </c>
      <c r="E132" s="204">
        <v>5200</v>
      </c>
      <c r="F132" s="204">
        <v>2800</v>
      </c>
      <c r="G132" s="204">
        <v>2400</v>
      </c>
      <c r="H132" s="196" t="s">
        <v>151</v>
      </c>
    </row>
    <row r="133" spans="1:8">
      <c r="A133" s="203">
        <v>33</v>
      </c>
      <c r="B133" s="196" t="s">
        <v>194</v>
      </c>
      <c r="C133" s="196" t="s">
        <v>195</v>
      </c>
      <c r="D133" s="196" t="s">
        <v>191</v>
      </c>
      <c r="E133" s="204">
        <v>5460</v>
      </c>
      <c r="F133" s="204">
        <v>2940</v>
      </c>
      <c r="G133" s="204">
        <v>2520</v>
      </c>
      <c r="H133" s="196" t="s">
        <v>151</v>
      </c>
    </row>
    <row r="134" spans="1:8" ht="24.75">
      <c r="A134" s="203">
        <v>34</v>
      </c>
      <c r="B134" s="196" t="s">
        <v>196</v>
      </c>
      <c r="C134" s="196" t="s">
        <v>197</v>
      </c>
      <c r="D134" s="196" t="s">
        <v>191</v>
      </c>
      <c r="E134" s="204">
        <v>4725</v>
      </c>
      <c r="F134" s="204">
        <v>2625</v>
      </c>
      <c r="G134" s="204">
        <v>2100</v>
      </c>
      <c r="H134" s="196" t="s">
        <v>151</v>
      </c>
    </row>
    <row r="135" spans="1:8">
      <c r="A135" s="203">
        <v>35</v>
      </c>
      <c r="B135" s="196" t="s">
        <v>198</v>
      </c>
      <c r="C135" s="196" t="s">
        <v>199</v>
      </c>
      <c r="D135" s="196" t="s">
        <v>191</v>
      </c>
      <c r="E135" s="204">
        <v>3900</v>
      </c>
      <c r="F135" s="204">
        <v>2100</v>
      </c>
      <c r="G135" s="204">
        <v>1800</v>
      </c>
      <c r="H135" s="196" t="s">
        <v>151</v>
      </c>
    </row>
    <row r="136" spans="1:8">
      <c r="A136" s="203">
        <v>36</v>
      </c>
      <c r="B136" s="196" t="s">
        <v>200</v>
      </c>
      <c r="C136" s="196"/>
      <c r="D136" s="196" t="s">
        <v>191</v>
      </c>
      <c r="E136" s="204">
        <v>4480</v>
      </c>
      <c r="F136" s="204">
        <v>1920</v>
      </c>
      <c r="G136" s="204">
        <v>2560</v>
      </c>
      <c r="H136" s="196" t="s">
        <v>151</v>
      </c>
    </row>
    <row r="137" spans="1:8">
      <c r="A137" s="203">
        <v>37</v>
      </c>
      <c r="B137" s="196" t="s">
        <v>201</v>
      </c>
      <c r="C137" s="196"/>
      <c r="D137" s="196" t="s">
        <v>191</v>
      </c>
      <c r="E137" s="204">
        <v>4480</v>
      </c>
      <c r="F137" s="204">
        <v>1920</v>
      </c>
      <c r="G137" s="204">
        <v>2560</v>
      </c>
      <c r="H137" s="196" t="s">
        <v>151</v>
      </c>
    </row>
    <row r="138" spans="1:8" ht="25.5">
      <c r="A138" s="203">
        <v>38</v>
      </c>
      <c r="B138" s="196" t="s">
        <v>202</v>
      </c>
      <c r="C138" s="204" t="s">
        <v>203</v>
      </c>
      <c r="D138" s="196" t="s">
        <v>191</v>
      </c>
      <c r="E138" s="204">
        <v>576</v>
      </c>
      <c r="F138" s="204">
        <v>576</v>
      </c>
      <c r="G138" s="196"/>
      <c r="H138" s="196" t="s">
        <v>151</v>
      </c>
    </row>
    <row r="139" spans="1:8">
      <c r="A139" s="203">
        <v>39</v>
      </c>
      <c r="B139" s="196" t="s">
        <v>202</v>
      </c>
      <c r="C139" s="196" t="s">
        <v>204</v>
      </c>
      <c r="D139" s="196" t="s">
        <v>191</v>
      </c>
      <c r="E139" s="204">
        <v>550</v>
      </c>
      <c r="F139" s="204">
        <v>550</v>
      </c>
      <c r="G139" s="196"/>
      <c r="H139" s="196" t="s">
        <v>151</v>
      </c>
    </row>
    <row r="140" spans="1:8">
      <c r="A140" s="203">
        <v>40</v>
      </c>
      <c r="B140" s="196" t="s">
        <v>202</v>
      </c>
      <c r="C140" s="204" t="s">
        <v>205</v>
      </c>
      <c r="D140" s="196" t="s">
        <v>191</v>
      </c>
      <c r="E140" s="204">
        <v>690</v>
      </c>
      <c r="F140" s="204">
        <v>690</v>
      </c>
      <c r="G140" s="196"/>
      <c r="H140" s="196" t="s">
        <v>151</v>
      </c>
    </row>
    <row r="141" spans="1:8">
      <c r="A141" s="203">
        <v>41</v>
      </c>
      <c r="B141" s="196" t="s">
        <v>202</v>
      </c>
      <c r="C141" s="204" t="s">
        <v>206</v>
      </c>
      <c r="D141" s="196" t="s">
        <v>191</v>
      </c>
      <c r="E141" s="204">
        <v>690</v>
      </c>
      <c r="F141" s="204">
        <v>690</v>
      </c>
      <c r="G141" s="196"/>
      <c r="H141" s="196" t="s">
        <v>151</v>
      </c>
    </row>
    <row r="142" spans="1:8">
      <c r="A142" s="203">
        <v>42</v>
      </c>
      <c r="B142" s="196" t="s">
        <v>202</v>
      </c>
      <c r="C142" s="204" t="s">
        <v>207</v>
      </c>
      <c r="D142" s="196" t="s">
        <v>191</v>
      </c>
      <c r="E142" s="204">
        <v>1650</v>
      </c>
      <c r="F142" s="204">
        <v>1650</v>
      </c>
      <c r="G142" s="196"/>
      <c r="H142" s="196" t="s">
        <v>151</v>
      </c>
    </row>
    <row r="143" spans="1:8" ht="25.5">
      <c r="A143" s="203">
        <v>43</v>
      </c>
      <c r="B143" s="196" t="s">
        <v>202</v>
      </c>
      <c r="C143" s="204" t="s">
        <v>208</v>
      </c>
      <c r="D143" s="196" t="s">
        <v>191</v>
      </c>
      <c r="E143" s="204">
        <v>700</v>
      </c>
      <c r="F143" s="204">
        <v>700</v>
      </c>
      <c r="G143" s="196"/>
      <c r="H143" s="196" t="s">
        <v>151</v>
      </c>
    </row>
    <row r="144" spans="1:8" ht="25.5">
      <c r="A144" s="203">
        <v>44</v>
      </c>
      <c r="B144" s="196" t="s">
        <v>202</v>
      </c>
      <c r="C144" s="204" t="s">
        <v>209</v>
      </c>
      <c r="D144" s="196" t="s">
        <v>191</v>
      </c>
      <c r="E144" s="204">
        <v>700</v>
      </c>
      <c r="F144" s="204">
        <v>700</v>
      </c>
      <c r="G144" s="196"/>
      <c r="H144" s="196" t="s">
        <v>151</v>
      </c>
    </row>
    <row r="145" spans="1:8" ht="24.75">
      <c r="A145" s="203">
        <v>45</v>
      </c>
      <c r="B145" s="196" t="s">
        <v>210</v>
      </c>
      <c r="C145" s="196"/>
      <c r="D145" s="196" t="s">
        <v>191</v>
      </c>
      <c r="E145" s="204">
        <v>1080</v>
      </c>
      <c r="F145" s="204">
        <v>1080</v>
      </c>
      <c r="G145" s="196"/>
      <c r="H145" s="196" t="s">
        <v>151</v>
      </c>
    </row>
    <row r="146" spans="1:8">
      <c r="A146" s="203">
        <v>46</v>
      </c>
      <c r="B146" s="196" t="s">
        <v>211</v>
      </c>
      <c r="C146" s="196" t="s">
        <v>212</v>
      </c>
      <c r="D146" s="196" t="s">
        <v>191</v>
      </c>
      <c r="E146" s="204">
        <v>1350</v>
      </c>
      <c r="F146" s="204">
        <v>1350</v>
      </c>
      <c r="G146" s="196"/>
      <c r="H146" s="196" t="s">
        <v>151</v>
      </c>
    </row>
    <row r="147" spans="1:8" ht="24.75">
      <c r="A147" s="203">
        <v>47</v>
      </c>
      <c r="B147" s="196" t="s">
        <v>213</v>
      </c>
      <c r="C147" s="196"/>
      <c r="D147" s="196" t="s">
        <v>191</v>
      </c>
      <c r="E147" s="204">
        <v>520</v>
      </c>
      <c r="F147" s="204">
        <v>520</v>
      </c>
      <c r="G147" s="196"/>
      <c r="H147" s="196" t="s">
        <v>151</v>
      </c>
    </row>
    <row r="148" spans="1:8">
      <c r="A148" s="203">
        <v>48</v>
      </c>
      <c r="B148" s="196" t="s">
        <v>214</v>
      </c>
      <c r="C148" s="196"/>
      <c r="D148" s="196" t="s">
        <v>191</v>
      </c>
      <c r="E148" s="204">
        <v>540</v>
      </c>
      <c r="F148" s="204">
        <v>540</v>
      </c>
      <c r="G148" s="196"/>
      <c r="H148" s="196" t="s">
        <v>151</v>
      </c>
    </row>
    <row r="149" spans="1:8" ht="25.5">
      <c r="A149" s="203">
        <v>49</v>
      </c>
      <c r="B149" s="196" t="s">
        <v>202</v>
      </c>
      <c r="C149" s="196" t="s">
        <v>215</v>
      </c>
      <c r="D149" s="196" t="s">
        <v>191</v>
      </c>
      <c r="E149" s="204">
        <v>720</v>
      </c>
      <c r="F149" s="204">
        <v>720</v>
      </c>
      <c r="G149" s="196"/>
      <c r="H149" s="196" t="s">
        <v>151</v>
      </c>
    </row>
    <row r="150" spans="1:8">
      <c r="A150" s="203">
        <v>50</v>
      </c>
      <c r="B150" s="196" t="s">
        <v>202</v>
      </c>
      <c r="C150" s="196" t="s">
        <v>216</v>
      </c>
      <c r="D150" s="196" t="s">
        <v>191</v>
      </c>
      <c r="E150" s="204">
        <v>350</v>
      </c>
      <c r="F150" s="204">
        <v>350</v>
      </c>
      <c r="G150" s="196"/>
      <c r="H150" s="196" t="s">
        <v>151</v>
      </c>
    </row>
    <row r="151" spans="1:8">
      <c r="A151" s="203">
        <v>51</v>
      </c>
      <c r="B151" s="196" t="s">
        <v>217</v>
      </c>
      <c r="C151" s="196" t="s">
        <v>217</v>
      </c>
      <c r="D151" s="196" t="s">
        <v>191</v>
      </c>
      <c r="E151" s="204">
        <v>800</v>
      </c>
      <c r="F151" s="204">
        <v>800</v>
      </c>
      <c r="G151" s="196"/>
      <c r="H151" s="196" t="s">
        <v>151</v>
      </c>
    </row>
    <row r="152" spans="1:8">
      <c r="A152" s="203">
        <v>52</v>
      </c>
      <c r="B152" s="196" t="s">
        <v>218</v>
      </c>
      <c r="C152" s="196" t="s">
        <v>219</v>
      </c>
      <c r="D152" s="196" t="s">
        <v>191</v>
      </c>
      <c r="E152" s="204">
        <v>750</v>
      </c>
      <c r="F152" s="204">
        <v>750</v>
      </c>
      <c r="G152" s="196"/>
      <c r="H152" s="196" t="s">
        <v>151</v>
      </c>
    </row>
    <row r="153" spans="1:8">
      <c r="A153" s="203">
        <v>53</v>
      </c>
      <c r="B153" s="196" t="s">
        <v>220</v>
      </c>
      <c r="C153" s="196" t="s">
        <v>221</v>
      </c>
      <c r="D153" s="196" t="s">
        <v>191</v>
      </c>
      <c r="E153" s="204">
        <v>810</v>
      </c>
      <c r="F153" s="204">
        <v>810</v>
      </c>
      <c r="G153" s="196"/>
      <c r="H153" s="196" t="s">
        <v>151</v>
      </c>
    </row>
    <row r="154" spans="1:8">
      <c r="A154" s="203">
        <v>54</v>
      </c>
      <c r="B154" s="196" t="s">
        <v>222</v>
      </c>
      <c r="C154" s="196" t="s">
        <v>223</v>
      </c>
      <c r="D154" s="196" t="s">
        <v>191</v>
      </c>
      <c r="E154" s="204">
        <v>900</v>
      </c>
      <c r="F154" s="204">
        <v>900</v>
      </c>
      <c r="G154" s="196"/>
      <c r="H154" s="196" t="s">
        <v>151</v>
      </c>
    </row>
    <row r="155" spans="1:8">
      <c r="A155" s="203">
        <v>55</v>
      </c>
      <c r="B155" s="196" t="s">
        <v>224</v>
      </c>
      <c r="C155" s="196" t="s">
        <v>225</v>
      </c>
      <c r="D155" s="196" t="s">
        <v>191</v>
      </c>
      <c r="E155" s="204">
        <v>990</v>
      </c>
      <c r="F155" s="204">
        <v>990</v>
      </c>
      <c r="G155" s="196"/>
      <c r="H155" s="196" t="s">
        <v>151</v>
      </c>
    </row>
    <row r="156" spans="1:8">
      <c r="A156" s="203">
        <v>56</v>
      </c>
      <c r="B156" s="196" t="s">
        <v>226</v>
      </c>
      <c r="C156" s="196" t="s">
        <v>227</v>
      </c>
      <c r="D156" s="196" t="s">
        <v>191</v>
      </c>
      <c r="E156" s="204">
        <v>270</v>
      </c>
      <c r="F156" s="204">
        <v>270</v>
      </c>
      <c r="G156" s="196"/>
      <c r="H156" s="196" t="s">
        <v>151</v>
      </c>
    </row>
    <row r="157" spans="1:8">
      <c r="A157" s="203">
        <v>57</v>
      </c>
      <c r="B157" s="196" t="s">
        <v>228</v>
      </c>
      <c r="C157" s="196" t="s">
        <v>229</v>
      </c>
      <c r="D157" s="196" t="s">
        <v>191</v>
      </c>
      <c r="E157" s="204">
        <v>600</v>
      </c>
      <c r="F157" s="204">
        <v>600</v>
      </c>
      <c r="G157" s="196"/>
      <c r="H157" s="196" t="s">
        <v>151</v>
      </c>
    </row>
    <row r="158" spans="1:8">
      <c r="A158" s="203">
        <v>58</v>
      </c>
      <c r="B158" s="196" t="s">
        <v>230</v>
      </c>
      <c r="C158" s="196" t="s">
        <v>231</v>
      </c>
      <c r="D158" s="196" t="s">
        <v>191</v>
      </c>
      <c r="E158" s="204">
        <v>595</v>
      </c>
      <c r="F158" s="204">
        <v>595</v>
      </c>
      <c r="G158" s="196"/>
      <c r="H158" s="196" t="s">
        <v>151</v>
      </c>
    </row>
    <row r="159" spans="1:8">
      <c r="A159" s="203">
        <v>59</v>
      </c>
      <c r="B159" s="196" t="s">
        <v>232</v>
      </c>
      <c r="C159" s="196"/>
      <c r="D159" s="196" t="s">
        <v>191</v>
      </c>
      <c r="E159" s="204">
        <v>570</v>
      </c>
      <c r="F159" s="204">
        <v>570</v>
      </c>
      <c r="G159" s="196"/>
      <c r="H159" s="196" t="s">
        <v>151</v>
      </c>
    </row>
    <row r="160" spans="1:8" ht="25.5">
      <c r="A160" s="203">
        <v>60</v>
      </c>
      <c r="B160" s="196" t="s">
        <v>233</v>
      </c>
      <c r="C160" s="196" t="s">
        <v>234</v>
      </c>
      <c r="D160" s="196" t="s">
        <v>191</v>
      </c>
      <c r="E160" s="204">
        <v>665</v>
      </c>
      <c r="F160" s="204">
        <v>315</v>
      </c>
      <c r="G160" s="204">
        <v>350</v>
      </c>
      <c r="H160" s="196" t="s">
        <v>151</v>
      </c>
    </row>
    <row r="161" spans="1:8">
      <c r="A161" s="203">
        <v>61</v>
      </c>
      <c r="B161" s="196" t="s">
        <v>202</v>
      </c>
      <c r="C161" s="204" t="s">
        <v>235</v>
      </c>
      <c r="D161" s="196" t="s">
        <v>191</v>
      </c>
      <c r="E161" s="204">
        <v>960</v>
      </c>
      <c r="F161" s="204">
        <v>960</v>
      </c>
      <c r="G161" s="196"/>
      <c r="H161" s="196" t="s">
        <v>151</v>
      </c>
    </row>
    <row r="162" spans="1:8">
      <c r="A162" s="203">
        <v>62</v>
      </c>
      <c r="B162" s="196" t="s">
        <v>202</v>
      </c>
      <c r="C162" s="204" t="s">
        <v>236</v>
      </c>
      <c r="D162" s="196" t="s">
        <v>191</v>
      </c>
      <c r="E162" s="204">
        <v>750</v>
      </c>
      <c r="F162" s="204">
        <v>750</v>
      </c>
      <c r="G162" s="196"/>
      <c r="H162" s="196" t="s">
        <v>151</v>
      </c>
    </row>
    <row r="163" spans="1:8">
      <c r="A163" s="203">
        <v>63</v>
      </c>
      <c r="B163" s="196" t="s">
        <v>202</v>
      </c>
      <c r="C163" s="204" t="s">
        <v>237</v>
      </c>
      <c r="D163" s="196" t="s">
        <v>191</v>
      </c>
      <c r="E163" s="204">
        <v>750</v>
      </c>
      <c r="F163" s="204">
        <v>750</v>
      </c>
      <c r="G163" s="196"/>
      <c r="H163" s="196" t="s">
        <v>151</v>
      </c>
    </row>
    <row r="164" spans="1:8">
      <c r="A164" s="203">
        <v>64</v>
      </c>
      <c r="B164" s="196" t="s">
        <v>238</v>
      </c>
      <c r="C164" s="204" t="s">
        <v>239</v>
      </c>
      <c r="D164" s="196" t="s">
        <v>191</v>
      </c>
      <c r="E164" s="204">
        <v>750</v>
      </c>
      <c r="F164" s="204">
        <v>750</v>
      </c>
      <c r="G164" s="196"/>
      <c r="H164" s="196" t="s">
        <v>151</v>
      </c>
    </row>
    <row r="165" spans="1:8" ht="24.75">
      <c r="A165" s="203">
        <v>65</v>
      </c>
      <c r="B165" s="196" t="s">
        <v>238</v>
      </c>
      <c r="C165" s="204" t="s">
        <v>240</v>
      </c>
      <c r="D165" s="196" t="s">
        <v>191</v>
      </c>
      <c r="E165" s="204">
        <v>1000</v>
      </c>
      <c r="F165" s="204">
        <v>1000</v>
      </c>
      <c r="G165" s="196"/>
      <c r="H165" s="196" t="s">
        <v>151</v>
      </c>
    </row>
    <row r="166" spans="1:8">
      <c r="A166" s="203">
        <v>66</v>
      </c>
      <c r="B166" s="196" t="s">
        <v>238</v>
      </c>
      <c r="C166" s="204" t="s">
        <v>241</v>
      </c>
      <c r="D166" s="196" t="s">
        <v>191</v>
      </c>
      <c r="E166" s="204">
        <v>1520</v>
      </c>
      <c r="F166" s="204">
        <v>1520</v>
      </c>
      <c r="G166" s="196"/>
      <c r="H166" s="196" t="s">
        <v>151</v>
      </c>
    </row>
    <row r="167" spans="1:8" ht="24.75">
      <c r="A167" s="203">
        <v>67</v>
      </c>
      <c r="B167" s="196" t="s">
        <v>242</v>
      </c>
      <c r="C167" s="204" t="s">
        <v>243</v>
      </c>
      <c r="D167" s="196" t="s">
        <v>191</v>
      </c>
      <c r="E167" s="204">
        <v>1680</v>
      </c>
      <c r="F167" s="204">
        <v>1680</v>
      </c>
      <c r="G167" s="196"/>
      <c r="H167" s="196" t="s">
        <v>151</v>
      </c>
    </row>
    <row r="168" spans="1:8" ht="25.5">
      <c r="A168" s="203">
        <v>68</v>
      </c>
      <c r="B168" s="196" t="s">
        <v>238</v>
      </c>
      <c r="C168" s="204" t="s">
        <v>244</v>
      </c>
      <c r="D168" s="196" t="s">
        <v>191</v>
      </c>
      <c r="E168" s="204">
        <v>630</v>
      </c>
      <c r="F168" s="204">
        <v>280</v>
      </c>
      <c r="G168" s="204">
        <v>350</v>
      </c>
      <c r="H168" s="196" t="s">
        <v>151</v>
      </c>
    </row>
    <row r="169" spans="1:8">
      <c r="A169" s="203">
        <v>69</v>
      </c>
      <c r="B169" s="196" t="s">
        <v>238</v>
      </c>
      <c r="C169" s="204" t="s">
        <v>245</v>
      </c>
      <c r="D169" s="196" t="s">
        <v>191</v>
      </c>
      <c r="E169" s="204">
        <v>780</v>
      </c>
      <c r="F169" s="204">
        <v>780</v>
      </c>
      <c r="G169" s="196"/>
      <c r="H169" s="196" t="s">
        <v>151</v>
      </c>
    </row>
    <row r="170" spans="1:8">
      <c r="A170" s="203">
        <v>70</v>
      </c>
      <c r="B170" s="196" t="s">
        <v>238</v>
      </c>
      <c r="C170" s="204" t="s">
        <v>246</v>
      </c>
      <c r="D170" s="196" t="s">
        <v>191</v>
      </c>
      <c r="E170" s="204">
        <v>520</v>
      </c>
      <c r="F170" s="204">
        <v>520</v>
      </c>
      <c r="G170" s="196"/>
      <c r="H170" s="196" t="s">
        <v>151</v>
      </c>
    </row>
    <row r="171" spans="1:8">
      <c r="A171" s="203">
        <v>71</v>
      </c>
      <c r="B171" s="196" t="s">
        <v>238</v>
      </c>
      <c r="C171" s="204" t="s">
        <v>247</v>
      </c>
      <c r="D171" s="196" t="s">
        <v>191</v>
      </c>
      <c r="E171" s="204">
        <v>675</v>
      </c>
      <c r="F171" s="204">
        <v>675</v>
      </c>
      <c r="G171" s="196"/>
      <c r="H171" s="196" t="s">
        <v>151</v>
      </c>
    </row>
    <row r="172" spans="1:8">
      <c r="A172" s="203">
        <v>72</v>
      </c>
      <c r="B172" s="196" t="s">
        <v>238</v>
      </c>
      <c r="C172" s="204" t="s">
        <v>248</v>
      </c>
      <c r="D172" s="196" t="s">
        <v>191</v>
      </c>
      <c r="E172" s="204">
        <v>702</v>
      </c>
      <c r="F172" s="204">
        <v>702</v>
      </c>
      <c r="G172" s="196"/>
      <c r="H172" s="196" t="s">
        <v>151</v>
      </c>
    </row>
    <row r="173" spans="1:8">
      <c r="A173" s="203">
        <v>73</v>
      </c>
      <c r="B173" s="196" t="s">
        <v>238</v>
      </c>
      <c r="C173" s="204" t="s">
        <v>249</v>
      </c>
      <c r="D173" s="196" t="s">
        <v>191</v>
      </c>
      <c r="E173" s="204">
        <v>450</v>
      </c>
      <c r="F173" s="204">
        <v>450</v>
      </c>
      <c r="G173" s="196"/>
      <c r="H173" s="196" t="s">
        <v>151</v>
      </c>
    </row>
    <row r="174" spans="1:8">
      <c r="A174" s="203">
        <v>74</v>
      </c>
      <c r="B174" s="196" t="s">
        <v>238</v>
      </c>
      <c r="C174" s="204" t="s">
        <v>250</v>
      </c>
      <c r="D174" s="196" t="s">
        <v>191</v>
      </c>
      <c r="E174" s="204">
        <v>738</v>
      </c>
      <c r="F174" s="204">
        <v>738</v>
      </c>
      <c r="G174" s="196"/>
      <c r="H174" s="196" t="s">
        <v>151</v>
      </c>
    </row>
    <row r="175" spans="1:8">
      <c r="A175" s="203">
        <v>75</v>
      </c>
      <c r="B175" s="196" t="s">
        <v>238</v>
      </c>
      <c r="C175" s="204" t="s">
        <v>251</v>
      </c>
      <c r="D175" s="196" t="s">
        <v>191</v>
      </c>
      <c r="E175" s="204">
        <v>663</v>
      </c>
      <c r="F175" s="204">
        <v>663</v>
      </c>
      <c r="G175" s="196"/>
      <c r="H175" s="196" t="s">
        <v>151</v>
      </c>
    </row>
    <row r="176" spans="1:8">
      <c r="A176" s="203">
        <v>76</v>
      </c>
      <c r="B176" s="196" t="s">
        <v>252</v>
      </c>
      <c r="C176" s="204" t="s">
        <v>253</v>
      </c>
      <c r="D176" s="196" t="s">
        <v>191</v>
      </c>
      <c r="E176" s="204">
        <v>400</v>
      </c>
      <c r="F176" s="204">
        <v>400</v>
      </c>
      <c r="G176" s="196"/>
      <c r="H176" s="196" t="s">
        <v>151</v>
      </c>
    </row>
    <row r="177" spans="1:8">
      <c r="A177" s="203">
        <v>77</v>
      </c>
      <c r="B177" s="196" t="s">
        <v>254</v>
      </c>
      <c r="C177" s="204" t="s">
        <v>255</v>
      </c>
      <c r="D177" s="196" t="s">
        <v>191</v>
      </c>
      <c r="E177" s="204">
        <v>1125</v>
      </c>
      <c r="F177" s="204">
        <v>1125</v>
      </c>
      <c r="G177" s="196"/>
      <c r="H177" s="196" t="s">
        <v>151</v>
      </c>
    </row>
    <row r="178" spans="1:8">
      <c r="A178" s="203">
        <v>78</v>
      </c>
      <c r="B178" s="196" t="s">
        <v>256</v>
      </c>
      <c r="C178" s="204" t="s">
        <v>257</v>
      </c>
      <c r="D178" s="196" t="s">
        <v>191</v>
      </c>
      <c r="E178" s="204">
        <v>500</v>
      </c>
      <c r="F178" s="204">
        <v>500</v>
      </c>
      <c r="G178" s="196"/>
      <c r="H178" s="196" t="s">
        <v>151</v>
      </c>
    </row>
    <row r="179" spans="1:8">
      <c r="A179" s="203">
        <v>79</v>
      </c>
      <c r="B179" s="196" t="s">
        <v>256</v>
      </c>
      <c r="C179" s="204" t="s">
        <v>258</v>
      </c>
      <c r="D179" s="196" t="s">
        <v>191</v>
      </c>
      <c r="E179" s="204">
        <v>2470</v>
      </c>
      <c r="F179" s="204">
        <v>2470</v>
      </c>
      <c r="G179" s="196"/>
      <c r="H179" s="196" t="s">
        <v>151</v>
      </c>
    </row>
    <row r="180" spans="1:8" ht="25.5">
      <c r="A180" s="203">
        <v>80</v>
      </c>
      <c r="B180" s="196" t="s">
        <v>256</v>
      </c>
      <c r="C180" s="204" t="s">
        <v>259</v>
      </c>
      <c r="D180" s="196" t="s">
        <v>191</v>
      </c>
      <c r="E180" s="204">
        <v>385</v>
      </c>
      <c r="F180" s="204">
        <v>385</v>
      </c>
      <c r="G180" s="196"/>
      <c r="H180" s="196" t="s">
        <v>151</v>
      </c>
    </row>
    <row r="181" spans="1:8">
      <c r="A181" s="203">
        <v>81</v>
      </c>
      <c r="B181" s="196" t="s">
        <v>256</v>
      </c>
      <c r="C181" s="204" t="s">
        <v>260</v>
      </c>
      <c r="D181" s="196" t="s">
        <v>191</v>
      </c>
      <c r="E181" s="204">
        <v>504</v>
      </c>
      <c r="F181" s="204">
        <v>504</v>
      </c>
      <c r="G181" s="196"/>
      <c r="H181" s="196" t="s">
        <v>151</v>
      </c>
    </row>
    <row r="182" spans="1:8">
      <c r="A182" s="203">
        <v>82</v>
      </c>
      <c r="B182" s="196" t="s">
        <v>256</v>
      </c>
      <c r="C182" s="204" t="s">
        <v>261</v>
      </c>
      <c r="D182" s="196" t="s">
        <v>191</v>
      </c>
      <c r="E182" s="204">
        <v>504</v>
      </c>
      <c r="F182" s="204">
        <v>504</v>
      </c>
      <c r="G182" s="196"/>
      <c r="H182" s="196" t="s">
        <v>151</v>
      </c>
    </row>
    <row r="183" spans="1:8">
      <c r="A183" s="203">
        <v>83</v>
      </c>
      <c r="B183" s="196" t="s">
        <v>256</v>
      </c>
      <c r="C183" s="196" t="s">
        <v>262</v>
      </c>
      <c r="D183" s="196" t="s">
        <v>191</v>
      </c>
      <c r="E183" s="204">
        <v>490</v>
      </c>
      <c r="F183" s="204">
        <v>490</v>
      </c>
      <c r="G183" s="196"/>
      <c r="H183" s="196" t="s">
        <v>151</v>
      </c>
    </row>
    <row r="184" spans="1:8">
      <c r="A184" s="203">
        <v>84</v>
      </c>
      <c r="B184" s="196" t="s">
        <v>256</v>
      </c>
      <c r="C184" s="204" t="s">
        <v>263</v>
      </c>
      <c r="D184" s="196" t="s">
        <v>191</v>
      </c>
      <c r="E184" s="204">
        <v>500</v>
      </c>
      <c r="F184" s="204">
        <v>500</v>
      </c>
      <c r="G184" s="196"/>
      <c r="H184" s="196" t="s">
        <v>151</v>
      </c>
    </row>
    <row r="185" spans="1:8">
      <c r="A185" s="203">
        <v>85</v>
      </c>
      <c r="B185" s="196" t="s">
        <v>256</v>
      </c>
      <c r="C185" s="204" t="s">
        <v>264</v>
      </c>
      <c r="D185" s="196" t="s">
        <v>191</v>
      </c>
      <c r="E185" s="204">
        <v>750</v>
      </c>
      <c r="F185" s="204">
        <v>750</v>
      </c>
      <c r="G185" s="196"/>
      <c r="H185" s="196" t="s">
        <v>151</v>
      </c>
    </row>
    <row r="186" spans="1:8">
      <c r="A186" s="203">
        <v>86</v>
      </c>
      <c r="B186" s="196" t="s">
        <v>265</v>
      </c>
      <c r="C186" s="204" t="s">
        <v>266</v>
      </c>
      <c r="D186" s="196" t="s">
        <v>191</v>
      </c>
      <c r="E186" s="204">
        <v>2720</v>
      </c>
      <c r="F186" s="204">
        <v>2720</v>
      </c>
      <c r="G186" s="196"/>
      <c r="H186" s="196" t="s">
        <v>151</v>
      </c>
    </row>
    <row r="187" spans="1:8">
      <c r="A187" s="203">
        <v>87</v>
      </c>
      <c r="B187" s="196" t="s">
        <v>265</v>
      </c>
      <c r="C187" s="196" t="s">
        <v>267</v>
      </c>
      <c r="D187" s="196" t="s">
        <v>191</v>
      </c>
      <c r="E187" s="204">
        <v>600</v>
      </c>
      <c r="F187" s="204">
        <v>600</v>
      </c>
      <c r="G187" s="196"/>
      <c r="H187" s="196" t="s">
        <v>151</v>
      </c>
    </row>
    <row r="188" spans="1:8">
      <c r="A188" s="203">
        <v>88</v>
      </c>
      <c r="B188" s="196" t="s">
        <v>202</v>
      </c>
      <c r="C188" s="204" t="s">
        <v>268</v>
      </c>
      <c r="D188" s="196" t="s">
        <v>191</v>
      </c>
      <c r="E188" s="204">
        <v>1200</v>
      </c>
      <c r="F188" s="204">
        <v>1200</v>
      </c>
      <c r="G188" s="196"/>
      <c r="H188" s="196" t="s">
        <v>151</v>
      </c>
    </row>
    <row r="189" spans="1:8" ht="24.75">
      <c r="A189" s="203">
        <v>89</v>
      </c>
      <c r="B189" s="196" t="s">
        <v>242</v>
      </c>
      <c r="C189" s="196" t="s">
        <v>269</v>
      </c>
      <c r="D189" s="196" t="s">
        <v>191</v>
      </c>
      <c r="E189" s="204">
        <v>2800</v>
      </c>
      <c r="F189" s="204">
        <v>2800</v>
      </c>
      <c r="G189" s="196"/>
      <c r="H189" s="196" t="s">
        <v>151</v>
      </c>
    </row>
    <row r="190" spans="1:8" ht="24">
      <c r="A190" s="203">
        <v>90</v>
      </c>
      <c r="B190" s="196" t="s">
        <v>270</v>
      </c>
      <c r="C190" s="196"/>
      <c r="D190" s="196" t="s">
        <v>191</v>
      </c>
      <c r="E190" s="204">
        <v>166.5</v>
      </c>
      <c r="F190" s="204">
        <v>166.5</v>
      </c>
      <c r="G190" s="196"/>
      <c r="H190" s="196" t="s">
        <v>151</v>
      </c>
    </row>
    <row r="191" spans="1:8" ht="24.75">
      <c r="A191" s="203">
        <v>91</v>
      </c>
      <c r="B191" s="196" t="s">
        <v>271</v>
      </c>
      <c r="C191" s="196"/>
      <c r="D191" s="196" t="s">
        <v>191</v>
      </c>
      <c r="E191" s="204">
        <v>397.5</v>
      </c>
      <c r="F191" s="204">
        <v>397.5</v>
      </c>
      <c r="G191" s="196"/>
      <c r="H191" s="196" t="s">
        <v>151</v>
      </c>
    </row>
    <row r="192" spans="1:8" ht="22.5">
      <c r="A192" s="203">
        <v>92</v>
      </c>
      <c r="B192" s="203" t="s">
        <v>272</v>
      </c>
      <c r="C192" s="196"/>
      <c r="D192" s="196" t="s">
        <v>191</v>
      </c>
      <c r="E192" s="204">
        <v>302.5</v>
      </c>
      <c r="F192" s="204">
        <v>302.5</v>
      </c>
      <c r="G192" s="196"/>
      <c r="H192" s="196" t="s">
        <v>151</v>
      </c>
    </row>
    <row r="193" spans="1:8" ht="24.75">
      <c r="A193" s="203">
        <v>93</v>
      </c>
      <c r="B193" s="196" t="s">
        <v>242</v>
      </c>
      <c r="C193" s="204" t="s">
        <v>273</v>
      </c>
      <c r="D193" s="196" t="s">
        <v>191</v>
      </c>
      <c r="E193" s="204">
        <v>2800</v>
      </c>
      <c r="F193" s="204">
        <v>2800</v>
      </c>
      <c r="G193" s="196"/>
      <c r="H193" s="196" t="s">
        <v>151</v>
      </c>
    </row>
    <row r="194" spans="1:8">
      <c r="A194" s="203">
        <v>94</v>
      </c>
      <c r="B194" s="196" t="s">
        <v>192</v>
      </c>
      <c r="C194" s="196" t="s">
        <v>193</v>
      </c>
      <c r="D194" s="196" t="s">
        <v>191</v>
      </c>
      <c r="E194" s="204">
        <v>3200</v>
      </c>
      <c r="F194" s="204">
        <v>3200</v>
      </c>
      <c r="G194" s="196"/>
      <c r="H194" s="196" t="s">
        <v>151</v>
      </c>
    </row>
    <row r="195" spans="1:8">
      <c r="A195" s="203">
        <v>95</v>
      </c>
      <c r="B195" s="196" t="s">
        <v>194</v>
      </c>
      <c r="C195" s="196" t="s">
        <v>195</v>
      </c>
      <c r="D195" s="196" t="s">
        <v>191</v>
      </c>
      <c r="E195" s="204">
        <v>2940</v>
      </c>
      <c r="F195" s="204">
        <v>2940</v>
      </c>
      <c r="G195" s="196"/>
      <c r="H195" s="196" t="s">
        <v>151</v>
      </c>
    </row>
    <row r="196" spans="1:8" ht="51">
      <c r="A196" s="203">
        <v>96</v>
      </c>
      <c r="B196" s="196" t="s">
        <v>200</v>
      </c>
      <c r="C196" s="196" t="s">
        <v>274</v>
      </c>
      <c r="D196" s="196" t="s">
        <v>191</v>
      </c>
      <c r="E196" s="204">
        <v>480</v>
      </c>
      <c r="F196" s="204">
        <v>480</v>
      </c>
      <c r="G196" s="196"/>
      <c r="H196" s="196" t="s">
        <v>151</v>
      </c>
    </row>
    <row r="197" spans="1:8" ht="51">
      <c r="A197" s="203">
        <v>97</v>
      </c>
      <c r="B197" s="196" t="s">
        <v>201</v>
      </c>
      <c r="C197" s="196" t="s">
        <v>275</v>
      </c>
      <c r="D197" s="196" t="s">
        <v>191</v>
      </c>
      <c r="E197" s="204">
        <v>1312</v>
      </c>
      <c r="F197" s="204">
        <v>1312</v>
      </c>
      <c r="G197" s="196"/>
      <c r="H197" s="196" t="s">
        <v>151</v>
      </c>
    </row>
    <row r="198" spans="1:8">
      <c r="A198" s="203">
        <v>98</v>
      </c>
      <c r="B198" s="196" t="s">
        <v>276</v>
      </c>
      <c r="C198" s="196" t="s">
        <v>277</v>
      </c>
      <c r="D198" s="196" t="s">
        <v>278</v>
      </c>
      <c r="E198" s="204">
        <v>1235</v>
      </c>
      <c r="F198" s="204">
        <v>1235</v>
      </c>
      <c r="G198" s="196"/>
      <c r="H198" s="196" t="s">
        <v>151</v>
      </c>
    </row>
    <row r="199" spans="1:8">
      <c r="A199" s="203">
        <v>99</v>
      </c>
      <c r="B199" s="196" t="s">
        <v>276</v>
      </c>
      <c r="C199" s="196" t="s">
        <v>279</v>
      </c>
      <c r="D199" s="196" t="s">
        <v>278</v>
      </c>
      <c r="E199" s="204">
        <v>637.5</v>
      </c>
      <c r="F199" s="204">
        <v>637.5</v>
      </c>
      <c r="G199" s="196"/>
      <c r="H199" s="196" t="s">
        <v>151</v>
      </c>
    </row>
    <row r="200" spans="1:8">
      <c r="A200" s="203">
        <v>100</v>
      </c>
      <c r="B200" s="196" t="s">
        <v>276</v>
      </c>
      <c r="C200" s="196" t="s">
        <v>280</v>
      </c>
      <c r="D200" s="196" t="s">
        <v>278</v>
      </c>
      <c r="E200" s="204">
        <v>1275</v>
      </c>
      <c r="F200" s="204">
        <v>1275</v>
      </c>
      <c r="G200" s="196"/>
      <c r="H200" s="196" t="s">
        <v>151</v>
      </c>
    </row>
    <row r="201" spans="1:8" ht="25.5">
      <c r="A201" s="203">
        <v>101</v>
      </c>
      <c r="B201" s="196" t="s">
        <v>276</v>
      </c>
      <c r="C201" s="196" t="s">
        <v>281</v>
      </c>
      <c r="D201" s="196" t="s">
        <v>278</v>
      </c>
      <c r="E201" s="204">
        <v>1080</v>
      </c>
      <c r="F201" s="204">
        <v>1080</v>
      </c>
      <c r="G201" s="196"/>
      <c r="H201" s="196" t="s">
        <v>151</v>
      </c>
    </row>
    <row r="202" spans="1:8" ht="24.75">
      <c r="A202" s="203">
        <v>102</v>
      </c>
      <c r="B202" s="196" t="s">
        <v>276</v>
      </c>
      <c r="C202" s="196" t="s">
        <v>282</v>
      </c>
      <c r="D202" s="196" t="s">
        <v>278</v>
      </c>
      <c r="E202" s="204">
        <v>1440</v>
      </c>
      <c r="F202" s="204">
        <v>1440</v>
      </c>
      <c r="G202" s="196"/>
      <c r="H202" s="196" t="s">
        <v>151</v>
      </c>
    </row>
    <row r="203" spans="1:8">
      <c r="A203" s="203">
        <v>103</v>
      </c>
      <c r="B203" s="196" t="s">
        <v>276</v>
      </c>
      <c r="C203" s="196" t="s">
        <v>283</v>
      </c>
      <c r="D203" s="196" t="s">
        <v>278</v>
      </c>
      <c r="E203" s="204">
        <v>1870</v>
      </c>
      <c r="F203" s="204">
        <v>1870</v>
      </c>
      <c r="G203" s="196"/>
      <c r="H203" s="196" t="s">
        <v>151</v>
      </c>
    </row>
    <row r="204" spans="1:8">
      <c r="A204" s="203">
        <v>104</v>
      </c>
      <c r="B204" s="196" t="s">
        <v>276</v>
      </c>
      <c r="C204" s="196" t="s">
        <v>284</v>
      </c>
      <c r="D204" s="196" t="s">
        <v>278</v>
      </c>
      <c r="E204" s="204">
        <v>1870</v>
      </c>
      <c r="F204" s="204">
        <v>1870</v>
      </c>
      <c r="G204" s="196"/>
      <c r="H204" s="196" t="s">
        <v>151</v>
      </c>
    </row>
    <row r="205" spans="1:8">
      <c r="A205" s="203">
        <v>105</v>
      </c>
      <c r="B205" s="196" t="s">
        <v>276</v>
      </c>
      <c r="C205" s="196" t="s">
        <v>285</v>
      </c>
      <c r="D205" s="196" t="s">
        <v>278</v>
      </c>
      <c r="E205" s="204">
        <v>825</v>
      </c>
      <c r="F205" s="204">
        <v>825</v>
      </c>
      <c r="G205" s="196"/>
      <c r="H205" s="196" t="s">
        <v>151</v>
      </c>
    </row>
    <row r="206" spans="1:8" ht="24.75">
      <c r="A206" s="203">
        <v>106</v>
      </c>
      <c r="B206" s="196" t="s">
        <v>276</v>
      </c>
      <c r="C206" s="196" t="s">
        <v>286</v>
      </c>
      <c r="D206" s="196" t="s">
        <v>278</v>
      </c>
      <c r="E206" s="204">
        <v>364</v>
      </c>
      <c r="F206" s="204">
        <v>364</v>
      </c>
      <c r="G206" s="196"/>
      <c r="H206" s="196" t="s">
        <v>151</v>
      </c>
    </row>
    <row r="207" spans="1:8" ht="24.75">
      <c r="A207" s="203">
        <v>107</v>
      </c>
      <c r="B207" s="196" t="s">
        <v>276</v>
      </c>
      <c r="C207" s="196" t="s">
        <v>287</v>
      </c>
      <c r="D207" s="196" t="s">
        <v>278</v>
      </c>
      <c r="E207" s="204">
        <v>156</v>
      </c>
      <c r="F207" s="204">
        <v>156</v>
      </c>
      <c r="G207" s="196"/>
      <c r="H207" s="196" t="s">
        <v>151</v>
      </c>
    </row>
    <row r="208" spans="1:8">
      <c r="A208" s="203">
        <v>108</v>
      </c>
      <c r="B208" s="196" t="s">
        <v>276</v>
      </c>
      <c r="C208" s="196" t="s">
        <v>288</v>
      </c>
      <c r="D208" s="196" t="s">
        <v>278</v>
      </c>
      <c r="E208" s="204">
        <v>846</v>
      </c>
      <c r="F208" s="204">
        <v>846</v>
      </c>
      <c r="G208" s="196"/>
      <c r="H208" s="196" t="s">
        <v>151</v>
      </c>
    </row>
    <row r="209" spans="1:8">
      <c r="A209" s="203">
        <v>109</v>
      </c>
      <c r="B209" s="196" t="s">
        <v>276</v>
      </c>
      <c r="C209" s="196" t="s">
        <v>289</v>
      </c>
      <c r="D209" s="196" t="s">
        <v>278</v>
      </c>
      <c r="E209" s="204">
        <v>517</v>
      </c>
      <c r="F209" s="204">
        <v>517</v>
      </c>
      <c r="G209" s="196"/>
      <c r="H209" s="196" t="s">
        <v>151</v>
      </c>
    </row>
    <row r="210" spans="1:8">
      <c r="A210" s="203">
        <v>110</v>
      </c>
      <c r="B210" s="196" t="s">
        <v>276</v>
      </c>
      <c r="C210" s="196" t="s">
        <v>290</v>
      </c>
      <c r="D210" s="196" t="s">
        <v>278</v>
      </c>
      <c r="E210" s="204">
        <v>806</v>
      </c>
      <c r="F210" s="204">
        <v>806</v>
      </c>
      <c r="G210" s="196"/>
      <c r="H210" s="196" t="s">
        <v>151</v>
      </c>
    </row>
    <row r="211" spans="1:8" ht="24.75">
      <c r="A211" s="203">
        <v>111</v>
      </c>
      <c r="B211" s="196" t="s">
        <v>276</v>
      </c>
      <c r="C211" s="196" t="s">
        <v>291</v>
      </c>
      <c r="D211" s="196" t="s">
        <v>278</v>
      </c>
      <c r="E211" s="204">
        <v>375</v>
      </c>
      <c r="F211" s="204">
        <v>375</v>
      </c>
      <c r="G211" s="196"/>
      <c r="H211" s="196" t="s">
        <v>151</v>
      </c>
    </row>
    <row r="212" spans="1:8">
      <c r="A212" s="203">
        <v>112</v>
      </c>
      <c r="B212" s="196" t="s">
        <v>276</v>
      </c>
      <c r="C212" s="196" t="s">
        <v>292</v>
      </c>
      <c r="D212" s="196" t="s">
        <v>278</v>
      </c>
      <c r="E212" s="204">
        <v>2280</v>
      </c>
      <c r="F212" s="204">
        <v>2280</v>
      </c>
      <c r="G212" s="196"/>
      <c r="H212" s="196" t="s">
        <v>151</v>
      </c>
    </row>
    <row r="213" spans="1:8" ht="24.75">
      <c r="A213" s="203">
        <v>113</v>
      </c>
      <c r="B213" s="196" t="s">
        <v>276</v>
      </c>
      <c r="C213" s="196" t="s">
        <v>293</v>
      </c>
      <c r="D213" s="196" t="s">
        <v>278</v>
      </c>
      <c r="E213" s="204">
        <v>1050</v>
      </c>
      <c r="F213" s="204">
        <v>1050</v>
      </c>
      <c r="G213" s="196"/>
      <c r="H213" s="196" t="s">
        <v>151</v>
      </c>
    </row>
    <row r="214" spans="1:8" ht="25.5">
      <c r="A214" s="203">
        <v>114</v>
      </c>
      <c r="B214" s="196" t="s">
        <v>276</v>
      </c>
      <c r="C214" s="196" t="s">
        <v>294</v>
      </c>
      <c r="D214" s="196" t="s">
        <v>278</v>
      </c>
      <c r="E214" s="204">
        <v>765</v>
      </c>
      <c r="F214" s="204">
        <v>765</v>
      </c>
      <c r="G214" s="196"/>
      <c r="H214" s="196" t="s">
        <v>151</v>
      </c>
    </row>
    <row r="215" spans="1:8">
      <c r="A215" s="203">
        <v>115</v>
      </c>
      <c r="B215" s="196" t="s">
        <v>295</v>
      </c>
      <c r="C215" s="196" t="s">
        <v>296</v>
      </c>
      <c r="D215" s="196" t="s">
        <v>278</v>
      </c>
      <c r="E215" s="204">
        <v>2375</v>
      </c>
      <c r="F215" s="204">
        <v>2375</v>
      </c>
      <c r="G215" s="196"/>
      <c r="H215" s="196" t="s">
        <v>151</v>
      </c>
    </row>
    <row r="216" spans="1:8">
      <c r="A216" s="203">
        <v>116</v>
      </c>
      <c r="B216" s="196" t="s">
        <v>276</v>
      </c>
      <c r="C216" s="204" t="s">
        <v>297</v>
      </c>
      <c r="D216" s="196" t="s">
        <v>278</v>
      </c>
      <c r="E216" s="204">
        <v>504</v>
      </c>
      <c r="F216" s="204">
        <v>504</v>
      </c>
      <c r="G216" s="196"/>
      <c r="H216" s="196" t="s">
        <v>151</v>
      </c>
    </row>
    <row r="217" spans="1:8">
      <c r="A217" s="203">
        <v>117</v>
      </c>
      <c r="B217" s="196" t="s">
        <v>276</v>
      </c>
      <c r="C217" s="196" t="s">
        <v>298</v>
      </c>
      <c r="D217" s="196" t="s">
        <v>278</v>
      </c>
      <c r="E217" s="204">
        <v>870</v>
      </c>
      <c r="F217" s="204">
        <v>870</v>
      </c>
      <c r="G217" s="196"/>
      <c r="H217" s="196" t="s">
        <v>151</v>
      </c>
    </row>
    <row r="218" spans="1:8">
      <c r="A218" s="203">
        <v>118</v>
      </c>
      <c r="B218" s="196" t="s">
        <v>276</v>
      </c>
      <c r="C218" s="196" t="s">
        <v>299</v>
      </c>
      <c r="D218" s="196" t="s">
        <v>278</v>
      </c>
      <c r="E218" s="204">
        <v>448</v>
      </c>
      <c r="F218" s="204">
        <v>448</v>
      </c>
      <c r="G218" s="196"/>
      <c r="H218" s="196" t="s">
        <v>151</v>
      </c>
    </row>
    <row r="219" spans="1:8" ht="24.75">
      <c r="A219" s="203">
        <v>119</v>
      </c>
      <c r="B219" s="196" t="s">
        <v>276</v>
      </c>
      <c r="C219" s="196" t="s">
        <v>300</v>
      </c>
      <c r="D219" s="196" t="s">
        <v>278</v>
      </c>
      <c r="E219" s="204">
        <v>675</v>
      </c>
      <c r="F219" s="204">
        <v>675</v>
      </c>
      <c r="G219" s="196"/>
      <c r="H219" s="196" t="s">
        <v>151</v>
      </c>
    </row>
    <row r="220" spans="1:8" ht="24.75">
      <c r="A220" s="203">
        <v>120</v>
      </c>
      <c r="B220" s="196" t="s">
        <v>276</v>
      </c>
      <c r="C220" s="196" t="s">
        <v>301</v>
      </c>
      <c r="D220" s="196" t="s">
        <v>278</v>
      </c>
      <c r="E220" s="204">
        <v>675</v>
      </c>
      <c r="F220" s="204">
        <v>675</v>
      </c>
      <c r="G220" s="196"/>
      <c r="H220" s="196" t="s">
        <v>151</v>
      </c>
    </row>
    <row r="221" spans="1:8">
      <c r="A221" s="203">
        <v>121</v>
      </c>
      <c r="B221" s="196" t="s">
        <v>276</v>
      </c>
      <c r="C221" s="196" t="s">
        <v>302</v>
      </c>
      <c r="D221" s="196" t="s">
        <v>278</v>
      </c>
      <c r="E221" s="204">
        <v>1380</v>
      </c>
      <c r="F221" s="204">
        <v>1380</v>
      </c>
      <c r="G221" s="196"/>
      <c r="H221" s="196" t="s">
        <v>151</v>
      </c>
    </row>
    <row r="222" spans="1:8">
      <c r="A222" s="203">
        <v>122</v>
      </c>
      <c r="B222" s="196" t="s">
        <v>276</v>
      </c>
      <c r="C222" s="196" t="s">
        <v>303</v>
      </c>
      <c r="D222" s="196" t="s">
        <v>278</v>
      </c>
      <c r="E222" s="204">
        <v>1380</v>
      </c>
      <c r="F222" s="204">
        <v>1380</v>
      </c>
      <c r="G222" s="196"/>
      <c r="H222" s="196" t="s">
        <v>151</v>
      </c>
    </row>
    <row r="223" spans="1:8">
      <c r="A223" s="203">
        <v>123</v>
      </c>
      <c r="B223" s="196" t="s">
        <v>276</v>
      </c>
      <c r="C223" s="196" t="s">
        <v>304</v>
      </c>
      <c r="D223" s="196" t="s">
        <v>278</v>
      </c>
      <c r="E223" s="204">
        <v>324</v>
      </c>
      <c r="F223" s="204">
        <v>324</v>
      </c>
      <c r="G223" s="196"/>
      <c r="H223" s="196" t="s">
        <v>151</v>
      </c>
    </row>
    <row r="224" spans="1:8" ht="24.75">
      <c r="A224" s="203">
        <v>124</v>
      </c>
      <c r="B224" s="196" t="s">
        <v>276</v>
      </c>
      <c r="C224" s="196" t="s">
        <v>305</v>
      </c>
      <c r="D224" s="196" t="s">
        <v>278</v>
      </c>
      <c r="E224" s="204">
        <v>600</v>
      </c>
      <c r="F224" s="204">
        <v>600</v>
      </c>
      <c r="G224" s="196"/>
      <c r="H224" s="196" t="s">
        <v>151</v>
      </c>
    </row>
    <row r="225" spans="1:8">
      <c r="A225" s="203">
        <v>125</v>
      </c>
      <c r="B225" s="196" t="s">
        <v>276</v>
      </c>
      <c r="C225" s="196" t="s">
        <v>306</v>
      </c>
      <c r="D225" s="196" t="s">
        <v>278</v>
      </c>
      <c r="E225" s="204">
        <v>1380</v>
      </c>
      <c r="F225" s="204">
        <v>1380</v>
      </c>
      <c r="G225" s="196"/>
      <c r="H225" s="196" t="s">
        <v>151</v>
      </c>
    </row>
    <row r="226" spans="1:8" ht="25.5">
      <c r="A226" s="203">
        <v>126</v>
      </c>
      <c r="B226" s="196" t="s">
        <v>276</v>
      </c>
      <c r="C226" s="196" t="s">
        <v>307</v>
      </c>
      <c r="D226" s="196" t="s">
        <v>278</v>
      </c>
      <c r="E226" s="204">
        <v>1020</v>
      </c>
      <c r="F226" s="204">
        <v>1020</v>
      </c>
      <c r="G226" s="196"/>
      <c r="H226" s="196" t="s">
        <v>151</v>
      </c>
    </row>
    <row r="227" spans="1:8" ht="24.75">
      <c r="A227" s="203">
        <v>127</v>
      </c>
      <c r="B227" s="196" t="s">
        <v>308</v>
      </c>
      <c r="C227" s="196" t="s">
        <v>309</v>
      </c>
      <c r="D227" s="196" t="s">
        <v>278</v>
      </c>
      <c r="E227" s="204">
        <v>2002</v>
      </c>
      <c r="F227" s="204">
        <v>858</v>
      </c>
      <c r="G227" s="204">
        <v>1144</v>
      </c>
      <c r="H227" s="196" t="s">
        <v>151</v>
      </c>
    </row>
    <row r="228" spans="1:8" ht="24.75">
      <c r="A228" s="203">
        <v>128</v>
      </c>
      <c r="B228" s="196" t="s">
        <v>310</v>
      </c>
      <c r="C228" s="196" t="s">
        <v>311</v>
      </c>
      <c r="D228" s="196" t="s">
        <v>278</v>
      </c>
      <c r="E228" s="204">
        <v>5184</v>
      </c>
      <c r="F228" s="204">
        <v>3402</v>
      </c>
      <c r="G228" s="204">
        <v>1782</v>
      </c>
      <c r="H228" s="196" t="s">
        <v>151</v>
      </c>
    </row>
    <row r="229" spans="1:8" ht="24.75">
      <c r="A229" s="203">
        <v>129</v>
      </c>
      <c r="B229" s="196" t="s">
        <v>312</v>
      </c>
      <c r="C229" s="196" t="s">
        <v>313</v>
      </c>
      <c r="D229" s="196" t="s">
        <v>278</v>
      </c>
      <c r="E229" s="204">
        <v>1860</v>
      </c>
      <c r="F229" s="204">
        <v>1860</v>
      </c>
      <c r="G229" s="196"/>
      <c r="H229" s="196" t="s">
        <v>151</v>
      </c>
    </row>
    <row r="230" spans="1:8" ht="27" customHeight="1">
      <c r="A230" s="203">
        <v>130</v>
      </c>
      <c r="B230" s="203" t="s">
        <v>314</v>
      </c>
      <c r="C230" s="196" t="s">
        <v>315</v>
      </c>
      <c r="D230" s="196" t="s">
        <v>278</v>
      </c>
      <c r="E230" s="204">
        <v>3325</v>
      </c>
      <c r="F230" s="204">
        <v>2450</v>
      </c>
      <c r="G230" s="204">
        <v>875</v>
      </c>
      <c r="H230" s="196" t="s">
        <v>151</v>
      </c>
    </row>
    <row r="231" spans="1:8" ht="24">
      <c r="A231" s="203">
        <v>131</v>
      </c>
      <c r="B231" s="196" t="s">
        <v>316</v>
      </c>
      <c r="C231" s="196" t="s">
        <v>317</v>
      </c>
      <c r="D231" s="196" t="s">
        <v>278</v>
      </c>
      <c r="E231" s="204">
        <v>4142</v>
      </c>
      <c r="F231" s="204">
        <v>3052</v>
      </c>
      <c r="G231" s="204">
        <v>1090</v>
      </c>
      <c r="H231" s="196" t="s">
        <v>151</v>
      </c>
    </row>
    <row r="232" spans="1:8" ht="24">
      <c r="A232" s="203">
        <v>132</v>
      </c>
      <c r="B232" s="196" t="s">
        <v>318</v>
      </c>
      <c r="C232" s="196" t="s">
        <v>319</v>
      </c>
      <c r="D232" s="196" t="s">
        <v>278</v>
      </c>
      <c r="E232" s="204">
        <v>2703.2</v>
      </c>
      <c r="F232" s="204">
        <v>1962</v>
      </c>
      <c r="G232" s="204">
        <v>741.2</v>
      </c>
      <c r="H232" s="196" t="s">
        <v>151</v>
      </c>
    </row>
    <row r="233" spans="1:8" ht="24">
      <c r="A233" s="203">
        <v>133</v>
      </c>
      <c r="B233" s="203" t="s">
        <v>320</v>
      </c>
      <c r="C233" s="196" t="s">
        <v>321</v>
      </c>
      <c r="D233" s="196" t="s">
        <v>278</v>
      </c>
      <c r="E233" s="204">
        <v>720</v>
      </c>
      <c r="F233" s="204">
        <v>720</v>
      </c>
      <c r="G233" s="196"/>
      <c r="H233" s="196" t="s">
        <v>151</v>
      </c>
    </row>
    <row r="234" spans="1:8" ht="18.95" customHeight="1">
      <c r="A234" s="203">
        <v>134</v>
      </c>
      <c r="B234" s="196" t="s">
        <v>322</v>
      </c>
      <c r="C234" s="196" t="s">
        <v>323</v>
      </c>
      <c r="D234" s="196" t="s">
        <v>324</v>
      </c>
      <c r="E234" s="204">
        <v>3000</v>
      </c>
      <c r="F234" s="204">
        <v>1800</v>
      </c>
      <c r="G234" s="204">
        <v>1200</v>
      </c>
      <c r="H234" s="196" t="s">
        <v>151</v>
      </c>
    </row>
    <row r="235" spans="1:8" ht="18.95" customHeight="1">
      <c r="A235" s="203">
        <v>135</v>
      </c>
      <c r="B235" s="196" t="s">
        <v>325</v>
      </c>
      <c r="C235" s="196" t="s">
        <v>326</v>
      </c>
      <c r="D235" s="196" t="s">
        <v>324</v>
      </c>
      <c r="E235" s="204">
        <v>7000</v>
      </c>
      <c r="F235" s="204">
        <v>3500</v>
      </c>
      <c r="G235" s="204">
        <v>3500</v>
      </c>
      <c r="H235" s="196" t="s">
        <v>151</v>
      </c>
    </row>
    <row r="236" spans="1:8" ht="18.95" customHeight="1">
      <c r="A236" s="203">
        <v>136</v>
      </c>
      <c r="B236" s="196" t="s">
        <v>327</v>
      </c>
      <c r="C236" s="196" t="s">
        <v>328</v>
      </c>
      <c r="D236" s="196" t="s">
        <v>324</v>
      </c>
      <c r="E236" s="204">
        <v>3300</v>
      </c>
      <c r="F236" s="204">
        <v>2100</v>
      </c>
      <c r="G236" s="204">
        <v>1200</v>
      </c>
      <c r="H236" s="196" t="s">
        <v>151</v>
      </c>
    </row>
    <row r="237" spans="1:8" ht="18.95" customHeight="1">
      <c r="A237" s="203">
        <v>137</v>
      </c>
      <c r="B237" s="196" t="s">
        <v>329</v>
      </c>
      <c r="C237" s="196" t="s">
        <v>330</v>
      </c>
      <c r="D237" s="196" t="s">
        <v>324</v>
      </c>
      <c r="E237" s="204">
        <v>5400</v>
      </c>
      <c r="F237" s="204">
        <v>3600</v>
      </c>
      <c r="G237" s="204">
        <v>1800</v>
      </c>
      <c r="H237" s="196" t="s">
        <v>151</v>
      </c>
    </row>
    <row r="238" spans="1:8" ht="18.95" customHeight="1">
      <c r="A238" s="203">
        <v>138</v>
      </c>
      <c r="B238" s="196" t="s">
        <v>331</v>
      </c>
      <c r="C238" s="196" t="s">
        <v>332</v>
      </c>
      <c r="D238" s="196" t="s">
        <v>324</v>
      </c>
      <c r="E238" s="204">
        <v>1440</v>
      </c>
      <c r="F238" s="204">
        <v>960</v>
      </c>
      <c r="G238" s="204">
        <v>480</v>
      </c>
      <c r="H238" s="196" t="s">
        <v>151</v>
      </c>
    </row>
    <row r="239" spans="1:8" ht="18.95" customHeight="1">
      <c r="A239" s="203">
        <v>139</v>
      </c>
      <c r="B239" s="196" t="s">
        <v>333</v>
      </c>
      <c r="C239" s="196" t="s">
        <v>334</v>
      </c>
      <c r="D239" s="196" t="s">
        <v>324</v>
      </c>
      <c r="E239" s="204">
        <v>3135</v>
      </c>
      <c r="F239" s="204">
        <v>3135</v>
      </c>
      <c r="G239" s="196"/>
      <c r="H239" s="196" t="s">
        <v>151</v>
      </c>
    </row>
    <row r="240" spans="1:8" ht="24.75">
      <c r="A240" s="203">
        <v>140</v>
      </c>
      <c r="B240" s="196" t="s">
        <v>333</v>
      </c>
      <c r="C240" s="196" t="s">
        <v>335</v>
      </c>
      <c r="D240" s="196" t="s">
        <v>324</v>
      </c>
      <c r="E240" s="204">
        <v>1815</v>
      </c>
      <c r="F240" s="204">
        <v>825</v>
      </c>
      <c r="G240" s="204">
        <v>990</v>
      </c>
      <c r="H240" s="196" t="s">
        <v>151</v>
      </c>
    </row>
    <row r="241" spans="1:8">
      <c r="A241" s="203">
        <v>141</v>
      </c>
      <c r="B241" s="196" t="s">
        <v>336</v>
      </c>
      <c r="C241" s="204" t="s">
        <v>337</v>
      </c>
      <c r="D241" s="196" t="s">
        <v>324</v>
      </c>
      <c r="E241" s="204">
        <v>2250</v>
      </c>
      <c r="F241" s="204">
        <v>2250</v>
      </c>
      <c r="G241" s="196"/>
      <c r="H241" s="196" t="s">
        <v>151</v>
      </c>
    </row>
    <row r="242" spans="1:8">
      <c r="A242" s="203">
        <v>142</v>
      </c>
      <c r="B242" s="196" t="s">
        <v>336</v>
      </c>
      <c r="C242" s="204" t="s">
        <v>338</v>
      </c>
      <c r="D242" s="196" t="s">
        <v>324</v>
      </c>
      <c r="E242" s="204">
        <v>1155</v>
      </c>
      <c r="F242" s="204">
        <v>1155</v>
      </c>
      <c r="G242" s="196"/>
      <c r="H242" s="196" t="s">
        <v>151</v>
      </c>
    </row>
    <row r="243" spans="1:8" ht="24">
      <c r="A243" s="203">
        <v>143</v>
      </c>
      <c r="B243" s="196" t="s">
        <v>339</v>
      </c>
      <c r="C243" s="196" t="s">
        <v>340</v>
      </c>
      <c r="D243" s="196" t="s">
        <v>324</v>
      </c>
      <c r="E243" s="204">
        <v>1600</v>
      </c>
      <c r="F243" s="204">
        <v>1600</v>
      </c>
      <c r="G243" s="196"/>
      <c r="H243" s="196" t="s">
        <v>151</v>
      </c>
    </row>
    <row r="244" spans="1:8" ht="21" customHeight="1">
      <c r="A244" s="203">
        <v>144</v>
      </c>
      <c r="B244" s="196" t="s">
        <v>322</v>
      </c>
      <c r="C244" s="196" t="s">
        <v>323</v>
      </c>
      <c r="D244" s="196" t="s">
        <v>324</v>
      </c>
      <c r="E244" s="204">
        <v>2400</v>
      </c>
      <c r="F244" s="204">
        <v>2400</v>
      </c>
      <c r="G244" s="196"/>
      <c r="H244" s="196" t="s">
        <v>151</v>
      </c>
    </row>
    <row r="245" spans="1:8" ht="21" customHeight="1">
      <c r="A245" s="203">
        <v>145</v>
      </c>
      <c r="B245" s="196" t="s">
        <v>325</v>
      </c>
      <c r="C245" s="196" t="s">
        <v>326</v>
      </c>
      <c r="D245" s="196" t="s">
        <v>324</v>
      </c>
      <c r="E245" s="204">
        <v>1500</v>
      </c>
      <c r="F245" s="204">
        <v>1500</v>
      </c>
      <c r="G245" s="196"/>
      <c r="H245" s="196" t="s">
        <v>151</v>
      </c>
    </row>
    <row r="246" spans="1:8" ht="21" customHeight="1">
      <c r="A246" s="203">
        <v>146</v>
      </c>
      <c r="B246" s="196" t="s">
        <v>327</v>
      </c>
      <c r="C246" s="196" t="s">
        <v>328</v>
      </c>
      <c r="D246" s="196" t="s">
        <v>324</v>
      </c>
      <c r="E246" s="204">
        <v>1800</v>
      </c>
      <c r="F246" s="204">
        <v>1800</v>
      </c>
      <c r="G246" s="196"/>
      <c r="H246" s="196" t="s">
        <v>151</v>
      </c>
    </row>
    <row r="247" spans="1:8" ht="21" customHeight="1">
      <c r="A247" s="203">
        <v>147</v>
      </c>
      <c r="B247" s="196" t="s">
        <v>329</v>
      </c>
      <c r="C247" s="196" t="s">
        <v>330</v>
      </c>
      <c r="D247" s="196" t="s">
        <v>324</v>
      </c>
      <c r="E247" s="204">
        <v>900</v>
      </c>
      <c r="F247" s="204">
        <v>900</v>
      </c>
      <c r="G247" s="196"/>
      <c r="H247" s="196" t="s">
        <v>151</v>
      </c>
    </row>
    <row r="248" spans="1:8" ht="21" customHeight="1">
      <c r="A248" s="203">
        <v>148</v>
      </c>
      <c r="B248" s="196" t="s">
        <v>341</v>
      </c>
      <c r="C248" s="196" t="s">
        <v>342</v>
      </c>
      <c r="D248" s="196" t="s">
        <v>324</v>
      </c>
      <c r="E248" s="204">
        <v>299</v>
      </c>
      <c r="F248" s="204">
        <v>299</v>
      </c>
      <c r="G248" s="196"/>
      <c r="H248" s="196" t="s">
        <v>151</v>
      </c>
    </row>
    <row r="249" spans="1:8" ht="21" customHeight="1">
      <c r="A249" s="203">
        <v>149</v>
      </c>
      <c r="B249" s="196" t="s">
        <v>343</v>
      </c>
      <c r="C249" s="196" t="s">
        <v>344</v>
      </c>
      <c r="D249" s="196" t="s">
        <v>324</v>
      </c>
      <c r="E249" s="204">
        <v>144</v>
      </c>
      <c r="F249" s="204">
        <v>144</v>
      </c>
      <c r="G249" s="196"/>
      <c r="H249" s="196" t="s">
        <v>151</v>
      </c>
    </row>
    <row r="250" spans="1:8" ht="21" customHeight="1">
      <c r="A250" s="203">
        <v>150</v>
      </c>
      <c r="B250" s="196" t="s">
        <v>345</v>
      </c>
      <c r="C250" s="196"/>
      <c r="D250" s="196" t="s">
        <v>324</v>
      </c>
      <c r="E250" s="204">
        <v>136</v>
      </c>
      <c r="F250" s="204">
        <v>136</v>
      </c>
      <c r="G250" s="196"/>
      <c r="H250" s="196" t="s">
        <v>151</v>
      </c>
    </row>
    <row r="251" spans="1:8" ht="24.75">
      <c r="A251" s="203">
        <v>151</v>
      </c>
      <c r="B251" s="196" t="s">
        <v>346</v>
      </c>
      <c r="C251" s="196" t="s">
        <v>347</v>
      </c>
      <c r="D251" s="196" t="s">
        <v>324</v>
      </c>
      <c r="E251" s="204">
        <v>350</v>
      </c>
      <c r="F251" s="204">
        <v>350</v>
      </c>
      <c r="G251" s="196"/>
      <c r="H251" s="196" t="s">
        <v>151</v>
      </c>
    </row>
    <row r="252" spans="1:8">
      <c r="A252" s="203">
        <v>152</v>
      </c>
      <c r="B252" s="196" t="s">
        <v>348</v>
      </c>
      <c r="C252" s="196" t="s">
        <v>349</v>
      </c>
      <c r="D252" s="196" t="s">
        <v>141</v>
      </c>
      <c r="E252" s="204">
        <v>3640</v>
      </c>
      <c r="F252" s="204">
        <v>2520</v>
      </c>
      <c r="G252" s="204">
        <v>1120</v>
      </c>
      <c r="H252" s="196" t="s">
        <v>151</v>
      </c>
    </row>
    <row r="253" spans="1:8">
      <c r="A253" s="203">
        <v>153</v>
      </c>
      <c r="B253" s="196" t="s">
        <v>350</v>
      </c>
      <c r="C253" s="196" t="s">
        <v>351</v>
      </c>
      <c r="D253" s="196" t="s">
        <v>141</v>
      </c>
      <c r="E253" s="204">
        <v>1781</v>
      </c>
      <c r="F253" s="204">
        <v>959</v>
      </c>
      <c r="G253" s="204">
        <v>822</v>
      </c>
      <c r="H253" s="196" t="s">
        <v>151</v>
      </c>
    </row>
    <row r="254" spans="1:8">
      <c r="A254" s="203">
        <v>154</v>
      </c>
      <c r="B254" s="196" t="s">
        <v>352</v>
      </c>
      <c r="C254" s="196" t="s">
        <v>353</v>
      </c>
      <c r="D254" s="196" t="s">
        <v>141</v>
      </c>
      <c r="E254" s="204">
        <v>3640</v>
      </c>
      <c r="F254" s="204">
        <v>2240</v>
      </c>
      <c r="G254" s="204">
        <v>1400</v>
      </c>
      <c r="H254" s="196" t="s">
        <v>151</v>
      </c>
    </row>
    <row r="255" spans="1:8" ht="24">
      <c r="A255" s="203">
        <v>155</v>
      </c>
      <c r="B255" s="196" t="s">
        <v>354</v>
      </c>
      <c r="C255" s="196" t="s">
        <v>355</v>
      </c>
      <c r="D255" s="196" t="s">
        <v>141</v>
      </c>
      <c r="E255" s="204">
        <v>1560</v>
      </c>
      <c r="F255" s="204">
        <v>840</v>
      </c>
      <c r="G255" s="204">
        <v>720</v>
      </c>
      <c r="H255" s="196" t="s">
        <v>151</v>
      </c>
    </row>
    <row r="256" spans="1:8" ht="24">
      <c r="A256" s="203">
        <v>156</v>
      </c>
      <c r="B256" s="196" t="s">
        <v>356</v>
      </c>
      <c r="C256" s="196" t="s">
        <v>357</v>
      </c>
      <c r="D256" s="196" t="s">
        <v>141</v>
      </c>
      <c r="E256" s="204">
        <v>1246.7</v>
      </c>
      <c r="F256" s="204">
        <v>364</v>
      </c>
      <c r="G256" s="204">
        <v>882.7</v>
      </c>
      <c r="H256" s="196" t="s">
        <v>151</v>
      </c>
    </row>
    <row r="257" spans="1:8" ht="22.5">
      <c r="A257" s="203">
        <v>157</v>
      </c>
      <c r="B257" s="203" t="s">
        <v>358</v>
      </c>
      <c r="C257" s="196" t="s">
        <v>359</v>
      </c>
      <c r="D257" s="196" t="s">
        <v>141</v>
      </c>
      <c r="E257" s="204">
        <v>1856.8</v>
      </c>
      <c r="F257" s="204">
        <v>528</v>
      </c>
      <c r="G257" s="204">
        <v>1328.8</v>
      </c>
      <c r="H257" s="196" t="s">
        <v>151</v>
      </c>
    </row>
    <row r="258" spans="1:8" ht="24">
      <c r="A258" s="203">
        <v>158</v>
      </c>
      <c r="B258" s="196" t="s">
        <v>360</v>
      </c>
      <c r="C258" s="196"/>
      <c r="D258" s="196" t="s">
        <v>141</v>
      </c>
      <c r="E258" s="204">
        <v>1320</v>
      </c>
      <c r="F258" s="204">
        <v>1320</v>
      </c>
      <c r="G258" s="196"/>
      <c r="H258" s="196" t="s">
        <v>151</v>
      </c>
    </row>
    <row r="259" spans="1:8" ht="24">
      <c r="A259" s="203">
        <v>159</v>
      </c>
      <c r="B259" s="196" t="s">
        <v>361</v>
      </c>
      <c r="C259" s="196"/>
      <c r="D259" s="196" t="s">
        <v>141</v>
      </c>
      <c r="E259" s="204">
        <v>1053</v>
      </c>
      <c r="F259" s="204">
        <v>1053</v>
      </c>
      <c r="G259" s="196"/>
      <c r="H259" s="196" t="s">
        <v>151</v>
      </c>
    </row>
    <row r="260" spans="1:8" ht="24">
      <c r="A260" s="203">
        <v>160</v>
      </c>
      <c r="B260" s="196" t="s">
        <v>362</v>
      </c>
      <c r="C260" s="196"/>
      <c r="D260" s="196" t="s">
        <v>141</v>
      </c>
      <c r="E260" s="204">
        <v>2184</v>
      </c>
      <c r="F260" s="204">
        <v>2184</v>
      </c>
      <c r="G260" s="196"/>
      <c r="H260" s="196" t="s">
        <v>151</v>
      </c>
    </row>
    <row r="261" spans="1:8">
      <c r="A261" s="203">
        <v>161</v>
      </c>
      <c r="B261" s="196" t="s">
        <v>352</v>
      </c>
      <c r="C261" s="196" t="s">
        <v>353</v>
      </c>
      <c r="D261" s="196" t="s">
        <v>141</v>
      </c>
      <c r="E261" s="204">
        <v>1120</v>
      </c>
      <c r="F261" s="204">
        <v>1120</v>
      </c>
      <c r="G261" s="196"/>
      <c r="H261" s="196" t="s">
        <v>151</v>
      </c>
    </row>
    <row r="262" spans="1:8" ht="24">
      <c r="A262" s="203">
        <v>162</v>
      </c>
      <c r="B262" s="196" t="s">
        <v>354</v>
      </c>
      <c r="C262" s="196" t="s">
        <v>355</v>
      </c>
      <c r="D262" s="196" t="s">
        <v>141</v>
      </c>
      <c r="E262" s="204">
        <v>600</v>
      </c>
      <c r="F262" s="204">
        <v>600</v>
      </c>
      <c r="G262" s="196"/>
      <c r="H262" s="196" t="s">
        <v>151</v>
      </c>
    </row>
    <row r="263" spans="1:8" ht="24">
      <c r="A263" s="203">
        <v>163</v>
      </c>
      <c r="B263" s="196" t="s">
        <v>363</v>
      </c>
      <c r="C263" s="196" t="s">
        <v>364</v>
      </c>
      <c r="D263" s="196" t="s">
        <v>141</v>
      </c>
      <c r="E263" s="204">
        <v>1400</v>
      </c>
      <c r="F263" s="204">
        <v>1400</v>
      </c>
      <c r="G263" s="196"/>
      <c r="H263" s="196" t="s">
        <v>151</v>
      </c>
    </row>
    <row r="264" spans="1:8" ht="21" customHeight="1">
      <c r="A264" s="203">
        <v>164</v>
      </c>
      <c r="B264" s="196" t="s">
        <v>350</v>
      </c>
      <c r="C264" s="196" t="s">
        <v>351</v>
      </c>
      <c r="D264" s="196" t="s">
        <v>141</v>
      </c>
      <c r="E264" s="204">
        <v>808.3</v>
      </c>
      <c r="F264" s="204">
        <v>808.3</v>
      </c>
      <c r="G264" s="196"/>
      <c r="H264" s="196" t="s">
        <v>151</v>
      </c>
    </row>
    <row r="265" spans="1:8" ht="21" customHeight="1">
      <c r="A265" s="203">
        <v>165</v>
      </c>
      <c r="B265" s="196" t="s">
        <v>365</v>
      </c>
      <c r="C265" s="196" t="s">
        <v>366</v>
      </c>
      <c r="D265" s="196" t="s">
        <v>141</v>
      </c>
      <c r="E265" s="204">
        <v>1430</v>
      </c>
      <c r="F265" s="204">
        <v>1430</v>
      </c>
      <c r="G265" s="196"/>
      <c r="H265" s="196" t="s">
        <v>151</v>
      </c>
    </row>
    <row r="266" spans="1:8" ht="21" customHeight="1">
      <c r="A266" s="203">
        <v>166</v>
      </c>
      <c r="B266" s="196" t="s">
        <v>367</v>
      </c>
      <c r="C266" s="196" t="s">
        <v>366</v>
      </c>
      <c r="D266" s="196" t="s">
        <v>141</v>
      </c>
      <c r="E266" s="204">
        <v>3120</v>
      </c>
      <c r="F266" s="204">
        <v>2080</v>
      </c>
      <c r="G266" s="204">
        <v>1040</v>
      </c>
      <c r="H266" s="196" t="s">
        <v>151</v>
      </c>
    </row>
    <row r="267" spans="1:8" ht="21" customHeight="1">
      <c r="A267" s="203">
        <v>167</v>
      </c>
      <c r="B267" s="196" t="s">
        <v>167</v>
      </c>
      <c r="C267" s="196" t="s">
        <v>168</v>
      </c>
      <c r="D267" s="196" t="s">
        <v>141</v>
      </c>
      <c r="E267" s="204">
        <v>400</v>
      </c>
      <c r="F267" s="204">
        <v>400</v>
      </c>
      <c r="G267" s="196"/>
      <c r="H267" s="196" t="s">
        <v>151</v>
      </c>
    </row>
    <row r="268" spans="1:8" ht="21" customHeight="1">
      <c r="A268" s="203">
        <v>168</v>
      </c>
      <c r="B268" s="196" t="s">
        <v>368</v>
      </c>
      <c r="C268" s="196"/>
      <c r="D268" s="196" t="s">
        <v>141</v>
      </c>
      <c r="E268" s="204">
        <v>161.19999999999999</v>
      </c>
      <c r="F268" s="204">
        <v>161.19999999999999</v>
      </c>
      <c r="G268" s="196"/>
      <c r="H268" s="196" t="s">
        <v>151</v>
      </c>
    </row>
    <row r="269" spans="1:8" ht="21" customHeight="1">
      <c r="A269" s="203">
        <v>169</v>
      </c>
      <c r="B269" s="196" t="s">
        <v>368</v>
      </c>
      <c r="C269" s="196"/>
      <c r="D269" s="196" t="s">
        <v>141</v>
      </c>
      <c r="E269" s="204">
        <v>36.92</v>
      </c>
      <c r="F269" s="204">
        <v>36.92</v>
      </c>
      <c r="G269" s="196"/>
      <c r="H269" s="196" t="s">
        <v>151</v>
      </c>
    </row>
    <row r="270" spans="1:8" ht="24">
      <c r="A270" s="203">
        <v>170</v>
      </c>
      <c r="B270" s="196" t="s">
        <v>369</v>
      </c>
      <c r="C270" s="196" t="s">
        <v>370</v>
      </c>
      <c r="D270" s="196" t="s">
        <v>141</v>
      </c>
      <c r="E270" s="204">
        <v>1612.4</v>
      </c>
      <c r="F270" s="204">
        <v>1612.4</v>
      </c>
      <c r="G270" s="196"/>
      <c r="H270" s="196" t="s">
        <v>151</v>
      </c>
    </row>
    <row r="271" spans="1:8" ht="24">
      <c r="A271" s="203">
        <v>171</v>
      </c>
      <c r="B271" s="196" t="s">
        <v>369</v>
      </c>
      <c r="C271" s="196" t="s">
        <v>371</v>
      </c>
      <c r="D271" s="196" t="s">
        <v>141</v>
      </c>
      <c r="E271" s="204">
        <v>1612.4</v>
      </c>
      <c r="F271" s="204">
        <v>1612.4</v>
      </c>
      <c r="G271" s="196"/>
      <c r="H271" s="196" t="s">
        <v>151</v>
      </c>
    </row>
    <row r="272" spans="1:8" ht="18.95" customHeight="1">
      <c r="A272" s="203">
        <v>172</v>
      </c>
      <c r="B272" s="196" t="s">
        <v>372</v>
      </c>
      <c r="C272" s="196" t="s">
        <v>373</v>
      </c>
      <c r="D272" s="196" t="s">
        <v>374</v>
      </c>
      <c r="E272" s="204">
        <v>480</v>
      </c>
      <c r="F272" s="204">
        <v>480</v>
      </c>
      <c r="G272" s="196"/>
      <c r="H272" s="196" t="s">
        <v>151</v>
      </c>
    </row>
    <row r="273" spans="1:8" ht="18.95" customHeight="1">
      <c r="A273" s="203">
        <v>173</v>
      </c>
      <c r="B273" s="196" t="s">
        <v>375</v>
      </c>
      <c r="C273" s="196" t="s">
        <v>373</v>
      </c>
      <c r="D273" s="196" t="s">
        <v>374</v>
      </c>
      <c r="E273" s="204">
        <v>480</v>
      </c>
      <c r="F273" s="204">
        <v>480</v>
      </c>
      <c r="G273" s="196"/>
      <c r="H273" s="196" t="s">
        <v>151</v>
      </c>
    </row>
    <row r="274" spans="1:8" ht="18.95" customHeight="1">
      <c r="A274" s="203">
        <v>174</v>
      </c>
      <c r="B274" s="196" t="s">
        <v>376</v>
      </c>
      <c r="C274" s="196" t="s">
        <v>373</v>
      </c>
      <c r="D274" s="196" t="s">
        <v>374</v>
      </c>
      <c r="E274" s="204">
        <v>1050</v>
      </c>
      <c r="F274" s="204">
        <v>1050</v>
      </c>
      <c r="G274" s="196"/>
      <c r="H274" s="196" t="s">
        <v>151</v>
      </c>
    </row>
    <row r="275" spans="1:8" ht="18.95" customHeight="1">
      <c r="A275" s="203">
        <v>175</v>
      </c>
      <c r="B275" s="196" t="s">
        <v>377</v>
      </c>
      <c r="C275" s="196" t="s">
        <v>378</v>
      </c>
      <c r="D275" s="196" t="s">
        <v>374</v>
      </c>
      <c r="E275" s="204">
        <v>5740</v>
      </c>
      <c r="F275" s="204">
        <v>5740</v>
      </c>
      <c r="G275" s="196"/>
      <c r="H275" s="196" t="s">
        <v>151</v>
      </c>
    </row>
    <row r="276" spans="1:8" ht="18.95" customHeight="1">
      <c r="A276" s="203">
        <v>176</v>
      </c>
      <c r="B276" s="196" t="s">
        <v>379</v>
      </c>
      <c r="C276" s="196"/>
      <c r="D276" s="196" t="s">
        <v>374</v>
      </c>
      <c r="E276" s="204">
        <v>1980</v>
      </c>
      <c r="F276" s="204">
        <v>1980</v>
      </c>
      <c r="G276" s="196"/>
      <c r="H276" s="196" t="s">
        <v>151</v>
      </c>
    </row>
    <row r="277" spans="1:8" ht="18.95" customHeight="1">
      <c r="A277" s="203">
        <v>177</v>
      </c>
      <c r="B277" s="196" t="s">
        <v>380</v>
      </c>
      <c r="C277" s="196"/>
      <c r="D277" s="196" t="s">
        <v>374</v>
      </c>
      <c r="E277" s="204">
        <v>2000</v>
      </c>
      <c r="F277" s="204">
        <v>2000</v>
      </c>
      <c r="G277" s="196"/>
      <c r="H277" s="196" t="s">
        <v>151</v>
      </c>
    </row>
    <row r="278" spans="1:8" ht="18.95" customHeight="1">
      <c r="A278" s="203">
        <v>178</v>
      </c>
      <c r="B278" s="196" t="s">
        <v>381</v>
      </c>
      <c r="C278" s="196"/>
      <c r="D278" s="196" t="s">
        <v>374</v>
      </c>
      <c r="E278" s="204">
        <v>550</v>
      </c>
      <c r="F278" s="204">
        <v>550</v>
      </c>
      <c r="G278" s="196"/>
      <c r="H278" s="196" t="s">
        <v>151</v>
      </c>
    </row>
    <row r="279" spans="1:8" ht="18.95" customHeight="1">
      <c r="A279" s="203">
        <v>179</v>
      </c>
      <c r="B279" s="196" t="s">
        <v>382</v>
      </c>
      <c r="C279" s="196"/>
      <c r="D279" s="196" t="s">
        <v>374</v>
      </c>
      <c r="E279" s="204">
        <v>442</v>
      </c>
      <c r="F279" s="204">
        <v>442</v>
      </c>
      <c r="G279" s="196"/>
      <c r="H279" s="196" t="s">
        <v>151</v>
      </c>
    </row>
    <row r="280" spans="1:8" ht="18.95" customHeight="1">
      <c r="A280" s="203">
        <v>180</v>
      </c>
      <c r="B280" s="196" t="s">
        <v>383</v>
      </c>
      <c r="C280" s="196"/>
      <c r="D280" s="196" t="s">
        <v>374</v>
      </c>
      <c r="E280" s="204">
        <v>306</v>
      </c>
      <c r="F280" s="204">
        <v>306</v>
      </c>
      <c r="G280" s="196"/>
      <c r="H280" s="196" t="s">
        <v>151</v>
      </c>
    </row>
    <row r="281" spans="1:8" ht="18.95" customHeight="1">
      <c r="A281" s="203">
        <v>181</v>
      </c>
      <c r="B281" s="196" t="s">
        <v>384</v>
      </c>
      <c r="C281" s="196"/>
      <c r="D281" s="196" t="s">
        <v>374</v>
      </c>
      <c r="E281" s="204">
        <v>136</v>
      </c>
      <c r="F281" s="204">
        <v>136</v>
      </c>
      <c r="G281" s="196"/>
      <c r="H281" s="196" t="s">
        <v>151</v>
      </c>
    </row>
    <row r="282" spans="1:8" ht="18.95" customHeight="1">
      <c r="A282" s="203">
        <v>182</v>
      </c>
      <c r="B282" s="196" t="s">
        <v>385</v>
      </c>
      <c r="C282" s="196"/>
      <c r="D282" s="196" t="s">
        <v>374</v>
      </c>
      <c r="E282" s="204">
        <v>136</v>
      </c>
      <c r="F282" s="204">
        <v>136</v>
      </c>
      <c r="G282" s="196"/>
      <c r="H282" s="196" t="s">
        <v>151</v>
      </c>
    </row>
    <row r="283" spans="1:8" ht="18.95" customHeight="1">
      <c r="A283" s="203">
        <v>183</v>
      </c>
      <c r="B283" s="196" t="s">
        <v>386</v>
      </c>
      <c r="C283" s="196"/>
      <c r="D283" s="196" t="s">
        <v>374</v>
      </c>
      <c r="E283" s="204">
        <v>216</v>
      </c>
      <c r="F283" s="204">
        <v>216</v>
      </c>
      <c r="G283" s="196"/>
      <c r="H283" s="196" t="s">
        <v>151</v>
      </c>
    </row>
    <row r="284" spans="1:8" ht="18.95" customHeight="1">
      <c r="A284" s="203">
        <v>184</v>
      </c>
      <c r="B284" s="196" t="s">
        <v>387</v>
      </c>
      <c r="C284" s="196"/>
      <c r="D284" s="196" t="s">
        <v>374</v>
      </c>
      <c r="E284" s="204">
        <v>268</v>
      </c>
      <c r="F284" s="204">
        <v>268</v>
      </c>
      <c r="G284" s="196"/>
      <c r="H284" s="196" t="s">
        <v>151</v>
      </c>
    </row>
    <row r="285" spans="1:8" ht="18.95" customHeight="1">
      <c r="A285" s="203">
        <v>185</v>
      </c>
      <c r="B285" s="196" t="s">
        <v>388</v>
      </c>
      <c r="C285" s="196"/>
      <c r="D285" s="196" t="s">
        <v>374</v>
      </c>
      <c r="E285" s="204">
        <v>450</v>
      </c>
      <c r="F285" s="204">
        <v>450</v>
      </c>
      <c r="G285" s="196"/>
      <c r="H285" s="196" t="s">
        <v>151</v>
      </c>
    </row>
    <row r="286" spans="1:8" ht="18.95" customHeight="1">
      <c r="A286" s="203">
        <v>186</v>
      </c>
      <c r="B286" s="196" t="s">
        <v>389</v>
      </c>
      <c r="C286" s="196"/>
      <c r="D286" s="196" t="s">
        <v>374</v>
      </c>
      <c r="E286" s="204">
        <v>720</v>
      </c>
      <c r="F286" s="204">
        <v>720</v>
      </c>
      <c r="G286" s="196"/>
      <c r="H286" s="196" t="s">
        <v>151</v>
      </c>
    </row>
    <row r="287" spans="1:8" ht="24.75">
      <c r="A287" s="203">
        <v>187</v>
      </c>
      <c r="B287" s="196" t="s">
        <v>390</v>
      </c>
      <c r="C287" s="196"/>
      <c r="D287" s="196" t="s">
        <v>374</v>
      </c>
      <c r="E287" s="204">
        <v>234.5</v>
      </c>
      <c r="F287" s="204">
        <v>234.5</v>
      </c>
      <c r="G287" s="196"/>
      <c r="H287" s="196" t="s">
        <v>151</v>
      </c>
    </row>
    <row r="288" spans="1:8">
      <c r="A288" s="203">
        <v>188</v>
      </c>
      <c r="B288" s="196" t="s">
        <v>391</v>
      </c>
      <c r="C288" s="196"/>
      <c r="D288" s="196" t="s">
        <v>374</v>
      </c>
      <c r="E288" s="204">
        <v>670</v>
      </c>
      <c r="F288" s="204">
        <v>670</v>
      </c>
      <c r="G288" s="196"/>
      <c r="H288" s="196" t="s">
        <v>151</v>
      </c>
    </row>
    <row r="289" spans="1:8" ht="24.75">
      <c r="A289" s="203">
        <v>189</v>
      </c>
      <c r="B289" s="196" t="s">
        <v>392</v>
      </c>
      <c r="C289" s="196"/>
      <c r="D289" s="196" t="s">
        <v>374</v>
      </c>
      <c r="E289" s="204">
        <v>450</v>
      </c>
      <c r="F289" s="204">
        <v>450</v>
      </c>
      <c r="G289" s="196"/>
      <c r="H289" s="196" t="s">
        <v>151</v>
      </c>
    </row>
    <row r="290" spans="1:8">
      <c r="A290" s="203">
        <v>190</v>
      </c>
      <c r="B290" s="196" t="s">
        <v>393</v>
      </c>
      <c r="C290" s="196"/>
      <c r="D290" s="196" t="s">
        <v>374</v>
      </c>
      <c r="E290" s="204">
        <v>720</v>
      </c>
      <c r="F290" s="204">
        <v>720</v>
      </c>
      <c r="G290" s="196"/>
      <c r="H290" s="196" t="s">
        <v>151</v>
      </c>
    </row>
    <row r="291" spans="1:8" ht="24.75">
      <c r="A291" s="203">
        <v>191</v>
      </c>
      <c r="B291" s="196" t="s">
        <v>394</v>
      </c>
      <c r="C291" s="196"/>
      <c r="D291" s="196" t="s">
        <v>374</v>
      </c>
      <c r="E291" s="204">
        <v>1680</v>
      </c>
      <c r="F291" s="204">
        <v>1680</v>
      </c>
      <c r="G291" s="196"/>
      <c r="H291" s="196" t="s">
        <v>151</v>
      </c>
    </row>
    <row r="292" spans="1:8" ht="21" customHeight="1">
      <c r="A292" s="203">
        <v>192</v>
      </c>
      <c r="B292" s="196" t="s">
        <v>395</v>
      </c>
      <c r="C292" s="196" t="s">
        <v>396</v>
      </c>
      <c r="D292" s="196" t="s">
        <v>374</v>
      </c>
      <c r="E292" s="204">
        <v>525</v>
      </c>
      <c r="F292" s="204">
        <v>525</v>
      </c>
      <c r="G292" s="196"/>
      <c r="H292" s="196" t="s">
        <v>151</v>
      </c>
    </row>
    <row r="293" spans="1:8" ht="24.75">
      <c r="A293" s="203">
        <v>193</v>
      </c>
      <c r="B293" s="196" t="s">
        <v>397</v>
      </c>
      <c r="C293" s="196"/>
      <c r="D293" s="196" t="s">
        <v>374</v>
      </c>
      <c r="E293" s="204">
        <v>600</v>
      </c>
      <c r="F293" s="204">
        <v>600</v>
      </c>
      <c r="G293" s="196"/>
      <c r="H293" s="196" t="s">
        <v>151</v>
      </c>
    </row>
    <row r="294" spans="1:8" ht="24.75">
      <c r="A294" s="203">
        <v>194</v>
      </c>
      <c r="B294" s="196" t="s">
        <v>398</v>
      </c>
      <c r="C294" s="196"/>
      <c r="D294" s="196" t="s">
        <v>374</v>
      </c>
      <c r="E294" s="204">
        <v>600</v>
      </c>
      <c r="F294" s="204">
        <v>600</v>
      </c>
      <c r="G294" s="196"/>
      <c r="H294" s="196" t="s">
        <v>151</v>
      </c>
    </row>
    <row r="295" spans="1:8" ht="24.75">
      <c r="A295" s="203">
        <v>195</v>
      </c>
      <c r="B295" s="196" t="s">
        <v>399</v>
      </c>
      <c r="C295" s="196"/>
      <c r="D295" s="196" t="s">
        <v>374</v>
      </c>
      <c r="E295" s="204">
        <v>180</v>
      </c>
      <c r="F295" s="204">
        <v>180</v>
      </c>
      <c r="G295" s="196"/>
      <c r="H295" s="196" t="s">
        <v>151</v>
      </c>
    </row>
    <row r="296" spans="1:8" ht="24.75">
      <c r="A296" s="203">
        <v>196</v>
      </c>
      <c r="B296" s="196" t="s">
        <v>400</v>
      </c>
      <c r="C296" s="196"/>
      <c r="D296" s="196" t="s">
        <v>374</v>
      </c>
      <c r="E296" s="204">
        <v>300</v>
      </c>
      <c r="F296" s="204">
        <v>300</v>
      </c>
      <c r="G296" s="196"/>
      <c r="H296" s="196" t="s">
        <v>151</v>
      </c>
    </row>
    <row r="297" spans="1:8" ht="24.75">
      <c r="A297" s="203">
        <v>197</v>
      </c>
      <c r="B297" s="196" t="s">
        <v>401</v>
      </c>
      <c r="C297" s="196"/>
      <c r="D297" s="196" t="s">
        <v>374</v>
      </c>
      <c r="E297" s="204">
        <v>350</v>
      </c>
      <c r="F297" s="204">
        <v>350</v>
      </c>
      <c r="G297" s="196"/>
      <c r="H297" s="196" t="s">
        <v>151</v>
      </c>
    </row>
    <row r="298" spans="1:8" ht="24.75">
      <c r="A298" s="203">
        <v>198</v>
      </c>
      <c r="B298" s="196" t="s">
        <v>402</v>
      </c>
      <c r="C298" s="196"/>
      <c r="D298" s="196" t="s">
        <v>374</v>
      </c>
      <c r="E298" s="204">
        <v>350</v>
      </c>
      <c r="F298" s="204">
        <v>350</v>
      </c>
      <c r="G298" s="196"/>
      <c r="H298" s="196" t="s">
        <v>151</v>
      </c>
    </row>
    <row r="299" spans="1:8" ht="24.75">
      <c r="A299" s="203">
        <v>199</v>
      </c>
      <c r="B299" s="196" t="s">
        <v>403</v>
      </c>
      <c r="C299" s="196"/>
      <c r="D299" s="196" t="s">
        <v>374</v>
      </c>
      <c r="E299" s="204">
        <v>350</v>
      </c>
      <c r="F299" s="204">
        <v>350</v>
      </c>
      <c r="G299" s="196"/>
      <c r="H299" s="196" t="s">
        <v>151</v>
      </c>
    </row>
    <row r="300" spans="1:8" ht="25.5">
      <c r="A300" s="203">
        <v>200</v>
      </c>
      <c r="B300" s="196" t="s">
        <v>404</v>
      </c>
      <c r="C300" s="196"/>
      <c r="D300" s="196" t="s">
        <v>374</v>
      </c>
      <c r="E300" s="204">
        <v>525</v>
      </c>
      <c r="F300" s="204">
        <v>525</v>
      </c>
      <c r="G300" s="196"/>
      <c r="H300" s="196" t="s">
        <v>151</v>
      </c>
    </row>
    <row r="301" spans="1:8" ht="37.5">
      <c r="A301" s="203">
        <v>201</v>
      </c>
      <c r="B301" s="196" t="s">
        <v>405</v>
      </c>
      <c r="C301" s="196"/>
      <c r="D301" s="196" t="s">
        <v>374</v>
      </c>
      <c r="E301" s="204">
        <v>375</v>
      </c>
      <c r="F301" s="204">
        <v>375</v>
      </c>
      <c r="G301" s="196"/>
      <c r="H301" s="196" t="s">
        <v>151</v>
      </c>
    </row>
    <row r="302" spans="1:8" ht="24.75">
      <c r="A302" s="203">
        <v>202</v>
      </c>
      <c r="B302" s="196" t="s">
        <v>406</v>
      </c>
      <c r="C302" s="196"/>
      <c r="D302" s="196" t="s">
        <v>374</v>
      </c>
      <c r="E302" s="204">
        <v>225</v>
      </c>
      <c r="F302" s="204">
        <v>225</v>
      </c>
      <c r="G302" s="196"/>
      <c r="H302" s="196" t="s">
        <v>151</v>
      </c>
    </row>
    <row r="303" spans="1:8" ht="23.25">
      <c r="A303" s="203">
        <v>203</v>
      </c>
      <c r="B303" s="203" t="s">
        <v>407</v>
      </c>
      <c r="C303" s="196"/>
      <c r="D303" s="196" t="s">
        <v>374</v>
      </c>
      <c r="E303" s="204">
        <v>217.5</v>
      </c>
      <c r="F303" s="204">
        <v>217.5</v>
      </c>
      <c r="G303" s="196"/>
      <c r="H303" s="196" t="s">
        <v>151</v>
      </c>
    </row>
    <row r="304" spans="1:8" ht="21" customHeight="1">
      <c r="A304" s="203">
        <v>204</v>
      </c>
      <c r="B304" s="196" t="s">
        <v>408</v>
      </c>
      <c r="C304" s="196" t="s">
        <v>409</v>
      </c>
      <c r="D304" s="196" t="s">
        <v>410</v>
      </c>
      <c r="E304" s="204">
        <v>3250</v>
      </c>
      <c r="F304" s="204">
        <v>1750</v>
      </c>
      <c r="G304" s="204">
        <v>1500</v>
      </c>
      <c r="H304" s="196" t="s">
        <v>151</v>
      </c>
    </row>
    <row r="305" spans="1:8" ht="21" customHeight="1">
      <c r="A305" s="203">
        <v>205</v>
      </c>
      <c r="B305" s="196" t="s">
        <v>411</v>
      </c>
      <c r="C305" s="196" t="s">
        <v>409</v>
      </c>
      <c r="D305" s="196" t="s">
        <v>410</v>
      </c>
      <c r="E305" s="204">
        <v>2400</v>
      </c>
      <c r="F305" s="204">
        <v>1200</v>
      </c>
      <c r="G305" s="204">
        <v>1200</v>
      </c>
      <c r="H305" s="196" t="s">
        <v>151</v>
      </c>
    </row>
    <row r="306" spans="1:8" ht="21" customHeight="1">
      <c r="A306" s="203">
        <v>206</v>
      </c>
      <c r="B306" s="196" t="s">
        <v>412</v>
      </c>
      <c r="C306" s="196" t="s">
        <v>413</v>
      </c>
      <c r="D306" s="196" t="s">
        <v>410</v>
      </c>
      <c r="E306" s="204">
        <v>3250</v>
      </c>
      <c r="F306" s="204">
        <v>1750</v>
      </c>
      <c r="G306" s="204">
        <v>1500</v>
      </c>
      <c r="H306" s="196" t="s">
        <v>151</v>
      </c>
    </row>
    <row r="307" spans="1:8" ht="21" customHeight="1">
      <c r="A307" s="203">
        <v>207</v>
      </c>
      <c r="B307" s="204" t="s">
        <v>414</v>
      </c>
      <c r="C307" s="196" t="s">
        <v>415</v>
      </c>
      <c r="D307" s="196" t="s">
        <v>410</v>
      </c>
      <c r="E307" s="204">
        <v>1200</v>
      </c>
      <c r="F307" s="204">
        <v>600</v>
      </c>
      <c r="G307" s="204">
        <v>600</v>
      </c>
      <c r="H307" s="196" t="s">
        <v>151</v>
      </c>
    </row>
    <row r="308" spans="1:8" ht="21" customHeight="1">
      <c r="A308" s="203">
        <v>208</v>
      </c>
      <c r="B308" s="196" t="s">
        <v>416</v>
      </c>
      <c r="C308" s="196"/>
      <c r="D308" s="196" t="s">
        <v>410</v>
      </c>
      <c r="E308" s="204">
        <v>1955</v>
      </c>
      <c r="F308" s="204">
        <v>1955</v>
      </c>
      <c r="G308" s="196"/>
      <c r="H308" s="196" t="s">
        <v>151</v>
      </c>
    </row>
    <row r="309" spans="1:8" ht="21" customHeight="1">
      <c r="A309" s="203">
        <v>209</v>
      </c>
      <c r="B309" s="196" t="s">
        <v>417</v>
      </c>
      <c r="C309" s="196" t="s">
        <v>418</v>
      </c>
      <c r="D309" s="196" t="s">
        <v>410</v>
      </c>
      <c r="E309" s="204">
        <v>2730</v>
      </c>
      <c r="F309" s="204">
        <v>1560</v>
      </c>
      <c r="G309" s="204">
        <v>1170</v>
      </c>
      <c r="H309" s="196" t="s">
        <v>151</v>
      </c>
    </row>
    <row r="310" spans="1:8" ht="21" customHeight="1">
      <c r="A310" s="203">
        <v>210</v>
      </c>
      <c r="B310" s="196" t="s">
        <v>419</v>
      </c>
      <c r="C310" s="196" t="s">
        <v>420</v>
      </c>
      <c r="D310" s="196" t="s">
        <v>410</v>
      </c>
      <c r="E310" s="204">
        <v>243.8</v>
      </c>
      <c r="F310" s="204">
        <v>243.8</v>
      </c>
      <c r="G310" s="196"/>
      <c r="H310" s="196" t="s">
        <v>151</v>
      </c>
    </row>
    <row r="311" spans="1:8" ht="24">
      <c r="A311" s="203">
        <v>211</v>
      </c>
      <c r="B311" s="196" t="s">
        <v>421</v>
      </c>
      <c r="C311" s="196" t="s">
        <v>422</v>
      </c>
      <c r="D311" s="196" t="s">
        <v>410</v>
      </c>
      <c r="E311" s="204">
        <v>1265</v>
      </c>
      <c r="F311" s="204">
        <v>660</v>
      </c>
      <c r="G311" s="204">
        <v>605</v>
      </c>
      <c r="H311" s="196" t="s">
        <v>151</v>
      </c>
    </row>
    <row r="312" spans="1:8">
      <c r="A312" s="203">
        <v>212</v>
      </c>
      <c r="B312" s="196" t="s">
        <v>423</v>
      </c>
      <c r="C312" s="196" t="s">
        <v>424</v>
      </c>
      <c r="D312" s="196" t="s">
        <v>410</v>
      </c>
      <c r="E312" s="204">
        <v>350</v>
      </c>
      <c r="F312" s="204">
        <v>350</v>
      </c>
      <c r="G312" s="196"/>
      <c r="H312" s="196" t="s">
        <v>151</v>
      </c>
    </row>
    <row r="313" spans="1:8" ht="24.75">
      <c r="A313" s="203">
        <v>213</v>
      </c>
      <c r="B313" s="196" t="s">
        <v>425</v>
      </c>
      <c r="C313" s="196" t="s">
        <v>426</v>
      </c>
      <c r="D313" s="196" t="s">
        <v>410</v>
      </c>
      <c r="E313" s="204">
        <v>700</v>
      </c>
      <c r="F313" s="204">
        <v>700</v>
      </c>
      <c r="G313" s="196"/>
      <c r="H313" s="196" t="s">
        <v>151</v>
      </c>
    </row>
    <row r="314" spans="1:8" ht="24.75">
      <c r="A314" s="203">
        <v>214</v>
      </c>
      <c r="B314" s="196" t="s">
        <v>416</v>
      </c>
      <c r="C314" s="196" t="s">
        <v>427</v>
      </c>
      <c r="D314" s="196" t="s">
        <v>410</v>
      </c>
      <c r="E314" s="204">
        <v>920</v>
      </c>
      <c r="F314" s="204">
        <v>920</v>
      </c>
      <c r="G314" s="196"/>
      <c r="H314" s="196" t="s">
        <v>151</v>
      </c>
    </row>
    <row r="315" spans="1:8">
      <c r="A315" s="203">
        <v>215</v>
      </c>
      <c r="B315" s="196" t="s">
        <v>428</v>
      </c>
      <c r="C315" s="196" t="s">
        <v>429</v>
      </c>
      <c r="D315" s="196" t="s">
        <v>430</v>
      </c>
      <c r="E315" s="204">
        <v>7600</v>
      </c>
      <c r="F315" s="204">
        <v>7600</v>
      </c>
      <c r="G315" s="196"/>
      <c r="H315" s="196" t="s">
        <v>151</v>
      </c>
    </row>
    <row r="316" spans="1:8" ht="24.75">
      <c r="A316" s="203">
        <v>216</v>
      </c>
      <c r="B316" s="196" t="s">
        <v>431</v>
      </c>
      <c r="C316" s="196" t="s">
        <v>432</v>
      </c>
      <c r="D316" s="196" t="s">
        <v>430</v>
      </c>
      <c r="E316" s="204">
        <v>450</v>
      </c>
      <c r="F316" s="196"/>
      <c r="G316" s="204">
        <v>450</v>
      </c>
      <c r="H316" s="196" t="s">
        <v>151</v>
      </c>
    </row>
    <row r="317" spans="1:8">
      <c r="A317" s="203">
        <v>217</v>
      </c>
      <c r="B317" s="196" t="s">
        <v>433</v>
      </c>
      <c r="C317" s="196"/>
      <c r="D317" s="196" t="s">
        <v>430</v>
      </c>
      <c r="E317" s="204">
        <v>196</v>
      </c>
      <c r="F317" s="204">
        <v>196</v>
      </c>
      <c r="G317" s="196"/>
      <c r="H317" s="196" t="s">
        <v>151</v>
      </c>
    </row>
    <row r="318" spans="1:8" ht="24">
      <c r="A318" s="203">
        <v>218</v>
      </c>
      <c r="B318" s="196" t="s">
        <v>434</v>
      </c>
      <c r="C318" s="196" t="s">
        <v>435</v>
      </c>
      <c r="D318" s="196" t="s">
        <v>430</v>
      </c>
      <c r="E318" s="204">
        <v>427</v>
      </c>
      <c r="F318" s="204">
        <v>427</v>
      </c>
      <c r="G318" s="196"/>
      <c r="H318" s="196" t="s">
        <v>151</v>
      </c>
    </row>
    <row r="319" spans="1:8" ht="24">
      <c r="A319" s="203">
        <v>219</v>
      </c>
      <c r="B319" s="196" t="s">
        <v>436</v>
      </c>
      <c r="C319" s="196" t="s">
        <v>437</v>
      </c>
      <c r="D319" s="196" t="s">
        <v>430</v>
      </c>
      <c r="E319" s="204">
        <v>350</v>
      </c>
      <c r="F319" s="204">
        <v>350</v>
      </c>
      <c r="G319" s="196"/>
      <c r="H319" s="196" t="s">
        <v>151</v>
      </c>
    </row>
    <row r="320" spans="1:8">
      <c r="A320" s="203">
        <v>220</v>
      </c>
      <c r="B320" s="196" t="s">
        <v>438</v>
      </c>
      <c r="C320" s="196"/>
      <c r="D320" s="196" t="s">
        <v>430</v>
      </c>
      <c r="E320" s="204">
        <v>315</v>
      </c>
      <c r="F320" s="204">
        <v>315</v>
      </c>
      <c r="G320" s="196"/>
      <c r="H320" s="196" t="s">
        <v>151</v>
      </c>
    </row>
    <row r="321" spans="1:8" ht="24.75">
      <c r="A321" s="203">
        <v>221</v>
      </c>
      <c r="B321" s="196" t="s">
        <v>439</v>
      </c>
      <c r="C321" s="196"/>
      <c r="D321" s="196" t="s">
        <v>430</v>
      </c>
      <c r="E321" s="204">
        <v>600</v>
      </c>
      <c r="F321" s="204">
        <v>600</v>
      </c>
      <c r="G321" s="196"/>
      <c r="H321" s="196" t="s">
        <v>151</v>
      </c>
    </row>
    <row r="322" spans="1:8">
      <c r="A322" s="203">
        <v>222</v>
      </c>
      <c r="B322" s="196" t="s">
        <v>440</v>
      </c>
      <c r="C322" s="196"/>
      <c r="D322" s="196" t="s">
        <v>430</v>
      </c>
      <c r="E322" s="204">
        <v>91</v>
      </c>
      <c r="F322" s="204">
        <v>91</v>
      </c>
      <c r="G322" s="196"/>
      <c r="H322" s="196" t="s">
        <v>151</v>
      </c>
    </row>
    <row r="323" spans="1:8" ht="24.75">
      <c r="A323" s="203">
        <v>223</v>
      </c>
      <c r="B323" s="196" t="s">
        <v>441</v>
      </c>
      <c r="C323" s="196"/>
      <c r="D323" s="196" t="s">
        <v>430</v>
      </c>
      <c r="E323" s="204">
        <v>455</v>
      </c>
      <c r="F323" s="204">
        <v>455</v>
      </c>
      <c r="G323" s="196"/>
      <c r="H323" s="196" t="s">
        <v>151</v>
      </c>
    </row>
    <row r="324" spans="1:8" ht="24.75">
      <c r="A324" s="203">
        <v>224</v>
      </c>
      <c r="B324" s="196" t="s">
        <v>442</v>
      </c>
      <c r="C324" s="204" t="s">
        <v>443</v>
      </c>
      <c r="D324" s="196" t="s">
        <v>430</v>
      </c>
      <c r="E324" s="204">
        <v>409.6</v>
      </c>
      <c r="F324" s="204">
        <v>409.6</v>
      </c>
      <c r="G324" s="196"/>
      <c r="H324" s="196" t="s">
        <v>151</v>
      </c>
    </row>
    <row r="325" spans="1:8" ht="24.75">
      <c r="A325" s="203">
        <v>225</v>
      </c>
      <c r="B325" s="196" t="s">
        <v>444</v>
      </c>
      <c r="C325" s="196" t="s">
        <v>445</v>
      </c>
      <c r="D325" s="196" t="s">
        <v>430</v>
      </c>
      <c r="E325" s="204">
        <v>483</v>
      </c>
      <c r="F325" s="204">
        <v>483</v>
      </c>
      <c r="G325" s="196"/>
      <c r="H325" s="196" t="s">
        <v>151</v>
      </c>
    </row>
    <row r="326" spans="1:8" ht="24">
      <c r="A326" s="203">
        <v>226</v>
      </c>
      <c r="B326" s="196" t="s">
        <v>446</v>
      </c>
      <c r="C326" s="196" t="s">
        <v>447</v>
      </c>
      <c r="D326" s="196" t="s">
        <v>430</v>
      </c>
      <c r="E326" s="204">
        <v>596.6</v>
      </c>
      <c r="F326" s="204">
        <v>596.6</v>
      </c>
      <c r="G326" s="196"/>
      <c r="H326" s="196" t="s">
        <v>151</v>
      </c>
    </row>
    <row r="327" spans="1:8" ht="24">
      <c r="A327" s="203">
        <v>227</v>
      </c>
      <c r="B327" s="196" t="s">
        <v>448</v>
      </c>
      <c r="C327" s="196" t="s">
        <v>449</v>
      </c>
      <c r="D327" s="196" t="s">
        <v>430</v>
      </c>
      <c r="E327" s="204">
        <v>392.5</v>
      </c>
      <c r="F327" s="204">
        <v>392.5</v>
      </c>
      <c r="G327" s="196"/>
      <c r="H327" s="196" t="s">
        <v>151</v>
      </c>
    </row>
    <row r="328" spans="1:8" ht="24">
      <c r="A328" s="203">
        <v>228</v>
      </c>
      <c r="B328" s="196" t="s">
        <v>450</v>
      </c>
      <c r="C328" s="196" t="s">
        <v>451</v>
      </c>
      <c r="D328" s="196" t="s">
        <v>430</v>
      </c>
      <c r="E328" s="204">
        <v>549.5</v>
      </c>
      <c r="F328" s="204">
        <v>549.5</v>
      </c>
      <c r="G328" s="196"/>
      <c r="H328" s="196" t="s">
        <v>151</v>
      </c>
    </row>
    <row r="329" spans="1:8" ht="24.75">
      <c r="A329" s="203">
        <v>229</v>
      </c>
      <c r="B329" s="196" t="s">
        <v>452</v>
      </c>
      <c r="C329" s="196" t="s">
        <v>453</v>
      </c>
      <c r="D329" s="196" t="s">
        <v>430</v>
      </c>
      <c r="E329" s="204">
        <v>340</v>
      </c>
      <c r="F329" s="204">
        <v>340</v>
      </c>
      <c r="G329" s="196"/>
      <c r="H329" s="196" t="s">
        <v>151</v>
      </c>
    </row>
    <row r="330" spans="1:8">
      <c r="A330" s="203">
        <v>230</v>
      </c>
      <c r="B330" s="196" t="s">
        <v>454</v>
      </c>
      <c r="C330" s="196"/>
      <c r="D330" s="196" t="s">
        <v>430</v>
      </c>
      <c r="E330" s="204">
        <v>160</v>
      </c>
      <c r="F330" s="204">
        <v>160</v>
      </c>
      <c r="G330" s="196"/>
      <c r="H330" s="196" t="s">
        <v>151</v>
      </c>
    </row>
    <row r="331" spans="1:8">
      <c r="A331" s="203">
        <v>231</v>
      </c>
      <c r="B331" s="196" t="s">
        <v>455</v>
      </c>
      <c r="C331" s="196" t="s">
        <v>456</v>
      </c>
      <c r="D331" s="196" t="s">
        <v>430</v>
      </c>
      <c r="E331" s="204">
        <v>407</v>
      </c>
      <c r="F331" s="204">
        <v>407</v>
      </c>
      <c r="G331" s="196"/>
      <c r="H331" s="196" t="s">
        <v>151</v>
      </c>
    </row>
    <row r="332" spans="1:8">
      <c r="A332" s="203">
        <v>232</v>
      </c>
      <c r="B332" s="196" t="s">
        <v>455</v>
      </c>
      <c r="C332" s="196" t="s">
        <v>457</v>
      </c>
      <c r="D332" s="196" t="s">
        <v>430</v>
      </c>
      <c r="E332" s="204">
        <v>315</v>
      </c>
      <c r="F332" s="204">
        <v>315</v>
      </c>
      <c r="G332" s="196"/>
      <c r="H332" s="196" t="s">
        <v>151</v>
      </c>
    </row>
    <row r="333" spans="1:8">
      <c r="A333" s="203">
        <v>233</v>
      </c>
      <c r="B333" s="196" t="s">
        <v>458</v>
      </c>
      <c r="C333" s="204" t="s">
        <v>459</v>
      </c>
      <c r="D333" s="196" t="s">
        <v>430</v>
      </c>
      <c r="E333" s="204">
        <v>36</v>
      </c>
      <c r="F333" s="204">
        <v>36</v>
      </c>
      <c r="G333" s="196"/>
      <c r="H333" s="196" t="s">
        <v>151</v>
      </c>
    </row>
    <row r="334" spans="1:8">
      <c r="A334" s="203">
        <v>234</v>
      </c>
      <c r="B334" s="196" t="s">
        <v>458</v>
      </c>
      <c r="C334" s="204" t="s">
        <v>460</v>
      </c>
      <c r="D334" s="196" t="s">
        <v>430</v>
      </c>
      <c r="E334" s="204">
        <v>36</v>
      </c>
      <c r="F334" s="204">
        <v>36</v>
      </c>
      <c r="G334" s="196"/>
      <c r="H334" s="196" t="s">
        <v>151</v>
      </c>
    </row>
    <row r="335" spans="1:8" ht="25.5">
      <c r="A335" s="203">
        <v>235</v>
      </c>
      <c r="B335" s="196" t="s">
        <v>461</v>
      </c>
      <c r="C335" s="204" t="s">
        <v>462</v>
      </c>
      <c r="D335" s="196" t="s">
        <v>430</v>
      </c>
      <c r="E335" s="204">
        <v>36</v>
      </c>
      <c r="F335" s="204">
        <v>36</v>
      </c>
      <c r="G335" s="196"/>
      <c r="H335" s="196" t="s">
        <v>151</v>
      </c>
    </row>
    <row r="336" spans="1:8">
      <c r="A336" s="203">
        <v>236</v>
      </c>
      <c r="B336" s="196" t="s">
        <v>463</v>
      </c>
      <c r="C336" s="204" t="s">
        <v>464</v>
      </c>
      <c r="D336" s="196" t="s">
        <v>430</v>
      </c>
      <c r="E336" s="204">
        <v>36</v>
      </c>
      <c r="F336" s="204">
        <v>36</v>
      </c>
      <c r="G336" s="196"/>
      <c r="H336" s="196" t="s">
        <v>151</v>
      </c>
    </row>
    <row r="337" spans="1:8">
      <c r="A337" s="203">
        <v>237</v>
      </c>
      <c r="B337" s="196" t="s">
        <v>465</v>
      </c>
      <c r="C337" s="204" t="s">
        <v>464</v>
      </c>
      <c r="D337" s="196" t="s">
        <v>430</v>
      </c>
      <c r="E337" s="204">
        <v>36</v>
      </c>
      <c r="F337" s="204">
        <v>36</v>
      </c>
      <c r="G337" s="196"/>
      <c r="H337" s="196" t="s">
        <v>151</v>
      </c>
    </row>
    <row r="338" spans="1:8">
      <c r="A338" s="203">
        <v>238</v>
      </c>
      <c r="B338" s="196" t="s">
        <v>466</v>
      </c>
      <c r="C338" s="196" t="s">
        <v>467</v>
      </c>
      <c r="D338" s="196" t="s">
        <v>430</v>
      </c>
      <c r="E338" s="204">
        <v>72</v>
      </c>
      <c r="F338" s="204">
        <v>72</v>
      </c>
      <c r="G338" s="196"/>
      <c r="H338" s="196" t="s">
        <v>151</v>
      </c>
    </row>
    <row r="339" spans="1:8">
      <c r="A339" s="203">
        <v>239</v>
      </c>
      <c r="B339" s="196" t="s">
        <v>468</v>
      </c>
      <c r="C339" s="196" t="s">
        <v>469</v>
      </c>
      <c r="D339" s="196" t="s">
        <v>430</v>
      </c>
      <c r="E339" s="204">
        <v>84</v>
      </c>
      <c r="F339" s="204">
        <v>84</v>
      </c>
      <c r="G339" s="196"/>
      <c r="H339" s="196" t="s">
        <v>151</v>
      </c>
    </row>
    <row r="340" spans="1:8" ht="25.5">
      <c r="A340" s="203">
        <v>240</v>
      </c>
      <c r="B340" s="196" t="s">
        <v>470</v>
      </c>
      <c r="C340" s="196" t="s">
        <v>471</v>
      </c>
      <c r="D340" s="196" t="s">
        <v>430</v>
      </c>
      <c r="E340" s="204">
        <v>330</v>
      </c>
      <c r="F340" s="204">
        <v>330</v>
      </c>
      <c r="G340" s="196"/>
      <c r="H340" s="196" t="s">
        <v>151</v>
      </c>
    </row>
    <row r="341" spans="1:8" ht="25.5">
      <c r="A341" s="203">
        <v>241</v>
      </c>
      <c r="B341" s="196" t="s">
        <v>472</v>
      </c>
      <c r="C341" s="196" t="s">
        <v>473</v>
      </c>
      <c r="D341" s="196" t="s">
        <v>430</v>
      </c>
      <c r="E341" s="204">
        <v>330</v>
      </c>
      <c r="F341" s="204">
        <v>330</v>
      </c>
      <c r="G341" s="196"/>
      <c r="H341" s="196" t="s">
        <v>151</v>
      </c>
    </row>
    <row r="342" spans="1:8">
      <c r="A342" s="203">
        <v>242</v>
      </c>
      <c r="B342" s="196" t="s">
        <v>474</v>
      </c>
      <c r="C342" s="196" t="s">
        <v>475</v>
      </c>
      <c r="D342" s="196" t="s">
        <v>430</v>
      </c>
      <c r="E342" s="204">
        <v>270</v>
      </c>
      <c r="F342" s="204">
        <v>270</v>
      </c>
      <c r="G342" s="196"/>
      <c r="H342" s="196" t="s">
        <v>151</v>
      </c>
    </row>
    <row r="343" spans="1:8">
      <c r="A343" s="203">
        <v>243</v>
      </c>
      <c r="B343" s="196" t="s">
        <v>476</v>
      </c>
      <c r="C343" s="196" t="s">
        <v>477</v>
      </c>
      <c r="D343" s="196" t="s">
        <v>430</v>
      </c>
      <c r="E343" s="204">
        <v>225</v>
      </c>
      <c r="F343" s="204">
        <v>225</v>
      </c>
      <c r="G343" s="196"/>
      <c r="H343" s="196" t="s">
        <v>151</v>
      </c>
    </row>
    <row r="344" spans="1:8">
      <c r="A344" s="203">
        <v>244</v>
      </c>
      <c r="B344" s="196" t="s">
        <v>478</v>
      </c>
      <c r="C344" s="196" t="s">
        <v>479</v>
      </c>
      <c r="D344" s="196" t="s">
        <v>430</v>
      </c>
      <c r="E344" s="204">
        <v>225</v>
      </c>
      <c r="F344" s="204">
        <v>225</v>
      </c>
      <c r="G344" s="196"/>
      <c r="H344" s="196" t="s">
        <v>151</v>
      </c>
    </row>
    <row r="345" spans="1:8">
      <c r="A345" s="203">
        <v>245</v>
      </c>
      <c r="B345" s="196" t="s">
        <v>480</v>
      </c>
      <c r="C345" s="196" t="s">
        <v>481</v>
      </c>
      <c r="D345" s="196" t="s">
        <v>430</v>
      </c>
      <c r="E345" s="204">
        <v>225</v>
      </c>
      <c r="F345" s="204">
        <v>225</v>
      </c>
      <c r="G345" s="196"/>
      <c r="H345" s="196" t="s">
        <v>151</v>
      </c>
    </row>
    <row r="346" spans="1:8">
      <c r="A346" s="203">
        <v>246</v>
      </c>
      <c r="B346" s="196" t="s">
        <v>482</v>
      </c>
      <c r="C346" s="196" t="s">
        <v>483</v>
      </c>
      <c r="D346" s="196" t="s">
        <v>430</v>
      </c>
      <c r="E346" s="204">
        <v>270</v>
      </c>
      <c r="F346" s="204">
        <v>270</v>
      </c>
      <c r="G346" s="196"/>
      <c r="H346" s="196" t="s">
        <v>151</v>
      </c>
    </row>
    <row r="347" spans="1:8" ht="24.75">
      <c r="A347" s="203">
        <v>247</v>
      </c>
      <c r="B347" s="196" t="s">
        <v>484</v>
      </c>
      <c r="C347" s="196" t="s">
        <v>485</v>
      </c>
      <c r="D347" s="196" t="s">
        <v>430</v>
      </c>
      <c r="E347" s="204">
        <v>112</v>
      </c>
      <c r="F347" s="204">
        <v>112</v>
      </c>
      <c r="G347" s="196"/>
      <c r="H347" s="196" t="s">
        <v>151</v>
      </c>
    </row>
    <row r="348" spans="1:8">
      <c r="A348" s="203">
        <v>248</v>
      </c>
      <c r="B348" s="196" t="s">
        <v>486</v>
      </c>
      <c r="C348" s="196" t="s">
        <v>487</v>
      </c>
      <c r="D348" s="196" t="s">
        <v>430</v>
      </c>
      <c r="E348" s="204">
        <v>327</v>
      </c>
      <c r="F348" s="204">
        <v>327</v>
      </c>
      <c r="G348" s="196"/>
      <c r="H348" s="196" t="s">
        <v>151</v>
      </c>
    </row>
    <row r="349" spans="1:8" ht="25.5">
      <c r="A349" s="203">
        <v>249</v>
      </c>
      <c r="B349" s="196" t="s">
        <v>488</v>
      </c>
      <c r="C349" s="196"/>
      <c r="D349" s="196" t="s">
        <v>430</v>
      </c>
      <c r="E349" s="204">
        <v>240</v>
      </c>
      <c r="F349" s="204">
        <v>240</v>
      </c>
      <c r="G349" s="196"/>
      <c r="H349" s="196" t="s">
        <v>151</v>
      </c>
    </row>
    <row r="350" spans="1:8">
      <c r="A350" s="203">
        <v>250</v>
      </c>
      <c r="B350" s="196" t="s">
        <v>489</v>
      </c>
      <c r="C350" s="196" t="s">
        <v>490</v>
      </c>
      <c r="D350" s="196" t="s">
        <v>430</v>
      </c>
      <c r="E350" s="204">
        <v>81</v>
      </c>
      <c r="F350" s="204">
        <v>81</v>
      </c>
      <c r="G350" s="196"/>
      <c r="H350" s="196" t="s">
        <v>151</v>
      </c>
    </row>
    <row r="351" spans="1:8">
      <c r="A351" s="203">
        <v>251</v>
      </c>
      <c r="B351" s="196" t="s">
        <v>491</v>
      </c>
      <c r="C351" s="196" t="s">
        <v>492</v>
      </c>
      <c r="D351" s="196" t="s">
        <v>430</v>
      </c>
      <c r="E351" s="204">
        <v>294</v>
      </c>
      <c r="F351" s="204">
        <v>294</v>
      </c>
      <c r="G351" s="196"/>
      <c r="H351" s="196" t="s">
        <v>151</v>
      </c>
    </row>
    <row r="352" spans="1:8">
      <c r="A352" s="203">
        <v>252</v>
      </c>
      <c r="B352" s="196" t="s">
        <v>493</v>
      </c>
      <c r="C352" s="196" t="s">
        <v>494</v>
      </c>
      <c r="D352" s="196" t="s">
        <v>430</v>
      </c>
      <c r="E352" s="204">
        <v>70</v>
      </c>
      <c r="F352" s="204">
        <v>70</v>
      </c>
      <c r="G352" s="196"/>
      <c r="H352" s="196" t="s">
        <v>151</v>
      </c>
    </row>
    <row r="353" spans="1:8">
      <c r="A353" s="203">
        <v>253</v>
      </c>
      <c r="B353" s="196" t="s">
        <v>495</v>
      </c>
      <c r="C353" s="196" t="s">
        <v>496</v>
      </c>
      <c r="D353" s="196" t="s">
        <v>430</v>
      </c>
      <c r="E353" s="204">
        <v>355.5</v>
      </c>
      <c r="F353" s="204">
        <v>355.5</v>
      </c>
      <c r="G353" s="196"/>
      <c r="H353" s="196" t="s">
        <v>151</v>
      </c>
    </row>
    <row r="354" spans="1:8">
      <c r="A354" s="203">
        <v>254</v>
      </c>
      <c r="B354" s="196" t="s">
        <v>497</v>
      </c>
      <c r="C354" s="196" t="s">
        <v>496</v>
      </c>
      <c r="D354" s="196" t="s">
        <v>430</v>
      </c>
      <c r="E354" s="204">
        <v>276.5</v>
      </c>
      <c r="F354" s="204">
        <v>276.5</v>
      </c>
      <c r="G354" s="196"/>
      <c r="H354" s="196" t="s">
        <v>151</v>
      </c>
    </row>
    <row r="355" spans="1:8">
      <c r="A355" s="203">
        <v>255</v>
      </c>
      <c r="B355" s="196" t="s">
        <v>498</v>
      </c>
      <c r="C355" s="196" t="s">
        <v>499</v>
      </c>
      <c r="D355" s="196" t="s">
        <v>430</v>
      </c>
      <c r="E355" s="204">
        <v>52</v>
      </c>
      <c r="F355" s="204">
        <v>52</v>
      </c>
      <c r="G355" s="196"/>
      <c r="H355" s="196" t="s">
        <v>151</v>
      </c>
    </row>
    <row r="356" spans="1:8">
      <c r="A356" s="203">
        <v>256</v>
      </c>
      <c r="B356" s="196" t="s">
        <v>500</v>
      </c>
      <c r="C356" s="196" t="s">
        <v>501</v>
      </c>
      <c r="D356" s="196" t="s">
        <v>430</v>
      </c>
      <c r="E356" s="204">
        <v>150</v>
      </c>
      <c r="F356" s="204">
        <v>150</v>
      </c>
      <c r="G356" s="196"/>
      <c r="H356" s="196" t="s">
        <v>151</v>
      </c>
    </row>
    <row r="357" spans="1:8">
      <c r="A357" s="203">
        <v>257</v>
      </c>
      <c r="B357" s="196" t="s">
        <v>502</v>
      </c>
      <c r="C357" s="196"/>
      <c r="D357" s="196" t="s">
        <v>430</v>
      </c>
      <c r="E357" s="204">
        <v>1000</v>
      </c>
      <c r="F357" s="204">
        <v>1000</v>
      </c>
      <c r="G357" s="196"/>
      <c r="H357" s="196" t="s">
        <v>151</v>
      </c>
    </row>
    <row r="358" spans="1:8">
      <c r="A358" s="203">
        <v>258</v>
      </c>
      <c r="B358" s="196" t="s">
        <v>503</v>
      </c>
      <c r="C358" s="196"/>
      <c r="D358" s="196" t="s">
        <v>430</v>
      </c>
      <c r="E358" s="204">
        <v>600</v>
      </c>
      <c r="F358" s="204">
        <v>600</v>
      </c>
      <c r="G358" s="196"/>
      <c r="H358" s="196" t="s">
        <v>151</v>
      </c>
    </row>
    <row r="359" spans="1:8" ht="24.75">
      <c r="A359" s="203">
        <v>259</v>
      </c>
      <c r="B359" s="196" t="s">
        <v>504</v>
      </c>
      <c r="C359" s="196" t="s">
        <v>505</v>
      </c>
      <c r="D359" s="196" t="s">
        <v>430</v>
      </c>
      <c r="E359" s="204">
        <v>240</v>
      </c>
      <c r="F359" s="204">
        <v>240</v>
      </c>
      <c r="G359" s="196"/>
      <c r="H359" s="196" t="s">
        <v>151</v>
      </c>
    </row>
    <row r="360" spans="1:8">
      <c r="A360" s="203">
        <v>260</v>
      </c>
      <c r="B360" s="196" t="s">
        <v>506</v>
      </c>
      <c r="C360" s="196"/>
      <c r="D360" s="196" t="s">
        <v>430</v>
      </c>
      <c r="E360" s="204">
        <v>600</v>
      </c>
      <c r="F360" s="204">
        <v>600</v>
      </c>
      <c r="G360" s="196"/>
      <c r="H360" s="196" t="s">
        <v>151</v>
      </c>
    </row>
    <row r="361" spans="1:8" ht="24">
      <c r="A361" s="203">
        <v>261</v>
      </c>
      <c r="B361" s="196" t="s">
        <v>507</v>
      </c>
      <c r="C361" s="196"/>
      <c r="D361" s="196" t="s">
        <v>430</v>
      </c>
      <c r="E361" s="204">
        <v>300</v>
      </c>
      <c r="F361" s="196"/>
      <c r="G361" s="204">
        <v>300</v>
      </c>
      <c r="H361" s="196" t="s">
        <v>151</v>
      </c>
    </row>
    <row r="362" spans="1:8">
      <c r="A362" s="203">
        <v>262</v>
      </c>
      <c r="B362" s="196" t="s">
        <v>508</v>
      </c>
      <c r="C362" s="204" t="s">
        <v>509</v>
      </c>
      <c r="D362" s="196" t="s">
        <v>430</v>
      </c>
      <c r="E362" s="204">
        <v>240</v>
      </c>
      <c r="F362" s="204">
        <v>240</v>
      </c>
      <c r="G362" s="196"/>
      <c r="H362" s="196" t="s">
        <v>151</v>
      </c>
    </row>
    <row r="363" spans="1:8" ht="24.75">
      <c r="A363" s="203">
        <v>263</v>
      </c>
      <c r="B363" s="196" t="s">
        <v>510</v>
      </c>
      <c r="C363" s="204" t="s">
        <v>511</v>
      </c>
      <c r="D363" s="196" t="s">
        <v>430</v>
      </c>
      <c r="E363" s="204">
        <v>32.5</v>
      </c>
      <c r="F363" s="204">
        <v>32.5</v>
      </c>
      <c r="G363" s="196"/>
      <c r="H363" s="196" t="s">
        <v>151</v>
      </c>
    </row>
    <row r="364" spans="1:8">
      <c r="A364" s="203">
        <v>264</v>
      </c>
      <c r="B364" s="196" t="s">
        <v>512</v>
      </c>
      <c r="C364" s="196" t="s">
        <v>513</v>
      </c>
      <c r="D364" s="196" t="s">
        <v>430</v>
      </c>
      <c r="E364" s="204">
        <v>66</v>
      </c>
      <c r="F364" s="204">
        <v>66</v>
      </c>
      <c r="G364" s="196"/>
      <c r="H364" s="196" t="s">
        <v>151</v>
      </c>
    </row>
    <row r="365" spans="1:8">
      <c r="A365" s="203">
        <v>265</v>
      </c>
      <c r="B365" s="196" t="s">
        <v>514</v>
      </c>
      <c r="C365" s="196" t="s">
        <v>513</v>
      </c>
      <c r="D365" s="196" t="s">
        <v>430</v>
      </c>
      <c r="E365" s="204">
        <v>48</v>
      </c>
      <c r="F365" s="204">
        <v>48</v>
      </c>
      <c r="G365" s="196"/>
      <c r="H365" s="196" t="s">
        <v>151</v>
      </c>
    </row>
    <row r="366" spans="1:8" ht="24.75">
      <c r="A366" s="203">
        <v>266</v>
      </c>
      <c r="B366" s="196" t="s">
        <v>515</v>
      </c>
      <c r="C366" s="196" t="s">
        <v>516</v>
      </c>
      <c r="D366" s="196" t="s">
        <v>430</v>
      </c>
      <c r="E366" s="204">
        <v>149.80000000000001</v>
      </c>
      <c r="F366" s="204">
        <v>149.80000000000001</v>
      </c>
      <c r="G366" s="196"/>
      <c r="H366" s="196" t="s">
        <v>151</v>
      </c>
    </row>
    <row r="367" spans="1:8" ht="25.5">
      <c r="A367" s="203">
        <v>267</v>
      </c>
      <c r="B367" s="196" t="s">
        <v>517</v>
      </c>
      <c r="C367" s="204" t="s">
        <v>518</v>
      </c>
      <c r="D367" s="196" t="s">
        <v>430</v>
      </c>
      <c r="E367" s="204">
        <v>312.48</v>
      </c>
      <c r="F367" s="204">
        <v>312.48</v>
      </c>
      <c r="G367" s="196"/>
      <c r="H367" s="196" t="s">
        <v>151</v>
      </c>
    </row>
    <row r="368" spans="1:8" ht="24.75">
      <c r="A368" s="203">
        <v>268</v>
      </c>
      <c r="B368" s="196" t="s">
        <v>519</v>
      </c>
      <c r="C368" s="204" t="s">
        <v>520</v>
      </c>
      <c r="D368" s="196" t="s">
        <v>430</v>
      </c>
      <c r="E368" s="204">
        <v>50.1</v>
      </c>
      <c r="F368" s="204">
        <v>50.1</v>
      </c>
      <c r="G368" s="196"/>
      <c r="H368" s="196" t="s">
        <v>151</v>
      </c>
    </row>
    <row r="369" spans="1:8" ht="24.75">
      <c r="A369" s="203">
        <v>269</v>
      </c>
      <c r="B369" s="196" t="s">
        <v>521</v>
      </c>
      <c r="C369" s="196" t="s">
        <v>522</v>
      </c>
      <c r="D369" s="196" t="s">
        <v>430</v>
      </c>
      <c r="E369" s="204">
        <v>87.62</v>
      </c>
      <c r="F369" s="204">
        <v>87.62</v>
      </c>
      <c r="G369" s="196"/>
      <c r="H369" s="196" t="s">
        <v>151</v>
      </c>
    </row>
    <row r="370" spans="1:8" ht="24.75">
      <c r="A370" s="203">
        <v>270</v>
      </c>
      <c r="B370" s="196" t="s">
        <v>523</v>
      </c>
      <c r="C370" s="196" t="s">
        <v>524</v>
      </c>
      <c r="D370" s="196" t="s">
        <v>430</v>
      </c>
      <c r="E370" s="204">
        <v>172.11</v>
      </c>
      <c r="F370" s="204">
        <v>172.11</v>
      </c>
      <c r="G370" s="196"/>
      <c r="H370" s="196" t="s">
        <v>151</v>
      </c>
    </row>
    <row r="371" spans="1:8" ht="24.75">
      <c r="A371" s="203">
        <v>271</v>
      </c>
      <c r="B371" s="196" t="s">
        <v>525</v>
      </c>
      <c r="C371" s="196"/>
      <c r="D371" s="196" t="s">
        <v>430</v>
      </c>
      <c r="E371" s="204">
        <v>71.400000000000006</v>
      </c>
      <c r="F371" s="204">
        <v>71.400000000000006</v>
      </c>
      <c r="G371" s="196"/>
      <c r="H371" s="196" t="s">
        <v>151</v>
      </c>
    </row>
    <row r="372" spans="1:8">
      <c r="A372" s="203">
        <v>272</v>
      </c>
      <c r="B372" s="196" t="s">
        <v>526</v>
      </c>
      <c r="C372" s="196" t="s">
        <v>527</v>
      </c>
      <c r="D372" s="196" t="s">
        <v>528</v>
      </c>
      <c r="E372" s="204">
        <v>1200</v>
      </c>
      <c r="F372" s="204">
        <v>1200</v>
      </c>
      <c r="G372" s="196"/>
      <c r="H372" s="196" t="s">
        <v>151</v>
      </c>
    </row>
    <row r="373" spans="1:8">
      <c r="A373" s="203">
        <v>273</v>
      </c>
      <c r="B373" s="196" t="s">
        <v>455</v>
      </c>
      <c r="C373" s="196" t="s">
        <v>529</v>
      </c>
      <c r="D373" s="196" t="s">
        <v>528</v>
      </c>
      <c r="E373" s="204">
        <v>2437.5</v>
      </c>
      <c r="F373" s="204">
        <v>2437.5</v>
      </c>
      <c r="G373" s="196"/>
      <c r="H373" s="196" t="s">
        <v>151</v>
      </c>
    </row>
    <row r="374" spans="1:8">
      <c r="A374" s="203">
        <v>274</v>
      </c>
      <c r="B374" s="196" t="s">
        <v>530</v>
      </c>
      <c r="C374" s="196" t="s">
        <v>531</v>
      </c>
      <c r="D374" s="196" t="s">
        <v>528</v>
      </c>
      <c r="E374" s="204">
        <v>237.5</v>
      </c>
      <c r="F374" s="204">
        <v>237.5</v>
      </c>
      <c r="G374" s="196"/>
      <c r="H374" s="196" t="s">
        <v>151</v>
      </c>
    </row>
    <row r="375" spans="1:8">
      <c r="A375" s="203">
        <v>275</v>
      </c>
      <c r="B375" s="196" t="s">
        <v>532</v>
      </c>
      <c r="C375" s="196" t="s">
        <v>531</v>
      </c>
      <c r="D375" s="196" t="s">
        <v>528</v>
      </c>
      <c r="E375" s="204">
        <v>285</v>
      </c>
      <c r="F375" s="204">
        <v>285</v>
      </c>
      <c r="G375" s="196"/>
      <c r="H375" s="196" t="s">
        <v>151</v>
      </c>
    </row>
    <row r="376" spans="1:8">
      <c r="A376" s="203">
        <v>276</v>
      </c>
      <c r="B376" s="196" t="s">
        <v>533</v>
      </c>
      <c r="C376" s="196" t="s">
        <v>531</v>
      </c>
      <c r="D376" s="196" t="s">
        <v>528</v>
      </c>
      <c r="E376" s="204">
        <v>190</v>
      </c>
      <c r="F376" s="204">
        <v>190</v>
      </c>
      <c r="G376" s="196"/>
      <c r="H376" s="196" t="s">
        <v>151</v>
      </c>
    </row>
    <row r="377" spans="1:8">
      <c r="A377" s="203">
        <v>277</v>
      </c>
      <c r="B377" s="196" t="s">
        <v>534</v>
      </c>
      <c r="C377" s="196" t="s">
        <v>531</v>
      </c>
      <c r="D377" s="196" t="s">
        <v>528</v>
      </c>
      <c r="E377" s="204">
        <v>190</v>
      </c>
      <c r="F377" s="204">
        <v>190</v>
      </c>
      <c r="G377" s="196"/>
      <c r="H377" s="196" t="s">
        <v>151</v>
      </c>
    </row>
    <row r="378" spans="1:8">
      <c r="A378" s="203">
        <v>278</v>
      </c>
      <c r="B378" s="196" t="s">
        <v>535</v>
      </c>
      <c r="C378" s="196" t="s">
        <v>531</v>
      </c>
      <c r="D378" s="196" t="s">
        <v>528</v>
      </c>
      <c r="E378" s="204">
        <v>237.5</v>
      </c>
      <c r="F378" s="204">
        <v>237.5</v>
      </c>
      <c r="G378" s="196"/>
      <c r="H378" s="196" t="s">
        <v>151</v>
      </c>
    </row>
    <row r="379" spans="1:8">
      <c r="A379" s="203">
        <v>279</v>
      </c>
      <c r="B379" s="196" t="s">
        <v>536</v>
      </c>
      <c r="C379" s="196" t="s">
        <v>531</v>
      </c>
      <c r="D379" s="196" t="s">
        <v>528</v>
      </c>
      <c r="E379" s="204">
        <v>300</v>
      </c>
      <c r="F379" s="204">
        <v>300</v>
      </c>
      <c r="G379" s="196"/>
      <c r="H379" s="196" t="s">
        <v>151</v>
      </c>
    </row>
    <row r="380" spans="1:8">
      <c r="A380" s="203">
        <v>280</v>
      </c>
      <c r="B380" s="196" t="s">
        <v>537</v>
      </c>
      <c r="C380" s="196" t="s">
        <v>531</v>
      </c>
      <c r="D380" s="196" t="s">
        <v>528</v>
      </c>
      <c r="E380" s="204">
        <v>275</v>
      </c>
      <c r="F380" s="204">
        <v>275</v>
      </c>
      <c r="G380" s="196"/>
      <c r="H380" s="196" t="s">
        <v>151</v>
      </c>
    </row>
    <row r="381" spans="1:8" ht="25.5">
      <c r="A381" s="203">
        <v>281</v>
      </c>
      <c r="B381" s="196" t="s">
        <v>538</v>
      </c>
      <c r="C381" s="196" t="s">
        <v>539</v>
      </c>
      <c r="D381" s="196" t="s">
        <v>528</v>
      </c>
      <c r="E381" s="204">
        <v>150</v>
      </c>
      <c r="F381" s="204">
        <v>150</v>
      </c>
      <c r="G381" s="196"/>
      <c r="H381" s="196" t="s">
        <v>151</v>
      </c>
    </row>
    <row r="382" spans="1:8" ht="25.5">
      <c r="A382" s="203">
        <v>282</v>
      </c>
      <c r="B382" s="196" t="s">
        <v>540</v>
      </c>
      <c r="C382" s="196" t="s">
        <v>541</v>
      </c>
      <c r="D382" s="196" t="s">
        <v>528</v>
      </c>
      <c r="E382" s="204">
        <v>150</v>
      </c>
      <c r="F382" s="204">
        <v>150</v>
      </c>
      <c r="G382" s="196"/>
      <c r="H382" s="196" t="s">
        <v>151</v>
      </c>
    </row>
    <row r="383" spans="1:8" ht="24">
      <c r="A383" s="203">
        <v>283</v>
      </c>
      <c r="B383" s="196" t="s">
        <v>542</v>
      </c>
      <c r="C383" s="196" t="s">
        <v>543</v>
      </c>
      <c r="D383" s="196" t="s">
        <v>528</v>
      </c>
      <c r="E383" s="204">
        <v>175</v>
      </c>
      <c r="F383" s="204">
        <v>175</v>
      </c>
      <c r="G383" s="196"/>
      <c r="H383" s="196" t="s">
        <v>151</v>
      </c>
    </row>
    <row r="384" spans="1:8">
      <c r="A384" s="203">
        <v>284</v>
      </c>
      <c r="B384" s="196" t="s">
        <v>544</v>
      </c>
      <c r="C384" s="196" t="s">
        <v>544</v>
      </c>
      <c r="D384" s="196" t="s">
        <v>528</v>
      </c>
      <c r="E384" s="204">
        <v>1120</v>
      </c>
      <c r="F384" s="204">
        <v>1120</v>
      </c>
      <c r="G384" s="196"/>
      <c r="H384" s="196" t="s">
        <v>151</v>
      </c>
    </row>
    <row r="385" spans="1:8" ht="24.75">
      <c r="A385" s="203">
        <v>285</v>
      </c>
      <c r="B385" s="196" t="s">
        <v>545</v>
      </c>
      <c r="C385" s="196" t="s">
        <v>546</v>
      </c>
      <c r="D385" s="196" t="s">
        <v>528</v>
      </c>
      <c r="E385" s="204">
        <v>116</v>
      </c>
      <c r="F385" s="204">
        <v>116</v>
      </c>
      <c r="G385" s="196"/>
      <c r="H385" s="196" t="s">
        <v>151</v>
      </c>
    </row>
    <row r="386" spans="1:8">
      <c r="A386" s="203">
        <v>286</v>
      </c>
      <c r="B386" s="196" t="s">
        <v>547</v>
      </c>
      <c r="C386" s="196" t="s">
        <v>548</v>
      </c>
      <c r="D386" s="196" t="s">
        <v>528</v>
      </c>
      <c r="E386" s="204">
        <v>360</v>
      </c>
      <c r="F386" s="204">
        <v>360</v>
      </c>
      <c r="G386" s="196"/>
      <c r="H386" s="196" t="s">
        <v>151</v>
      </c>
    </row>
    <row r="387" spans="1:8">
      <c r="A387" s="203">
        <v>287</v>
      </c>
      <c r="B387" s="196" t="s">
        <v>549</v>
      </c>
      <c r="C387" s="196" t="s">
        <v>548</v>
      </c>
      <c r="D387" s="196" t="s">
        <v>528</v>
      </c>
      <c r="E387" s="204">
        <v>480</v>
      </c>
      <c r="F387" s="204">
        <v>480</v>
      </c>
      <c r="G387" s="196"/>
      <c r="H387" s="196" t="s">
        <v>151</v>
      </c>
    </row>
    <row r="388" spans="1:8">
      <c r="A388" s="203">
        <v>288</v>
      </c>
      <c r="B388" s="196" t="s">
        <v>550</v>
      </c>
      <c r="C388" s="196" t="s">
        <v>550</v>
      </c>
      <c r="D388" s="196" t="s">
        <v>528</v>
      </c>
      <c r="E388" s="204">
        <v>80</v>
      </c>
      <c r="F388" s="204">
        <v>80</v>
      </c>
      <c r="G388" s="196"/>
      <c r="H388" s="196" t="s">
        <v>151</v>
      </c>
    </row>
    <row r="389" spans="1:8">
      <c r="A389" s="203">
        <v>289</v>
      </c>
      <c r="B389" s="196" t="s">
        <v>551</v>
      </c>
      <c r="C389" s="196" t="s">
        <v>552</v>
      </c>
      <c r="D389" s="196" t="s">
        <v>528</v>
      </c>
      <c r="E389" s="204">
        <v>273</v>
      </c>
      <c r="F389" s="204">
        <v>273</v>
      </c>
      <c r="G389" s="196"/>
      <c r="H389" s="196" t="s">
        <v>151</v>
      </c>
    </row>
    <row r="390" spans="1:8">
      <c r="A390" s="203">
        <v>290</v>
      </c>
      <c r="B390" s="196" t="s">
        <v>553</v>
      </c>
      <c r="C390" s="196" t="s">
        <v>552</v>
      </c>
      <c r="D390" s="196" t="s">
        <v>528</v>
      </c>
      <c r="E390" s="204">
        <v>273</v>
      </c>
      <c r="F390" s="204">
        <v>273</v>
      </c>
      <c r="G390" s="196"/>
      <c r="H390" s="196" t="s">
        <v>151</v>
      </c>
    </row>
    <row r="391" spans="1:8">
      <c r="A391" s="203">
        <v>291</v>
      </c>
      <c r="B391" s="196" t="s">
        <v>554</v>
      </c>
      <c r="C391" s="196" t="s">
        <v>552</v>
      </c>
      <c r="D391" s="196" t="s">
        <v>528</v>
      </c>
      <c r="E391" s="204">
        <v>273</v>
      </c>
      <c r="F391" s="204">
        <v>273</v>
      </c>
      <c r="G391" s="196"/>
      <c r="H391" s="196" t="s">
        <v>151</v>
      </c>
    </row>
    <row r="392" spans="1:8">
      <c r="A392" s="203">
        <v>292</v>
      </c>
      <c r="B392" s="196" t="s">
        <v>555</v>
      </c>
      <c r="C392" s="204" t="s">
        <v>556</v>
      </c>
      <c r="D392" s="196" t="s">
        <v>528</v>
      </c>
      <c r="E392" s="204">
        <v>570</v>
      </c>
      <c r="F392" s="204">
        <v>570</v>
      </c>
      <c r="G392" s="196"/>
      <c r="H392" s="196" t="s">
        <v>151</v>
      </c>
    </row>
    <row r="393" spans="1:8">
      <c r="A393" s="203">
        <v>293</v>
      </c>
      <c r="B393" s="196" t="s">
        <v>557</v>
      </c>
      <c r="C393" s="204" t="s">
        <v>556</v>
      </c>
      <c r="D393" s="196" t="s">
        <v>528</v>
      </c>
      <c r="E393" s="204">
        <v>570</v>
      </c>
      <c r="F393" s="204">
        <v>570</v>
      </c>
      <c r="G393" s="196"/>
      <c r="H393" s="196" t="s">
        <v>151</v>
      </c>
    </row>
    <row r="394" spans="1:8">
      <c r="A394" s="203">
        <v>294</v>
      </c>
      <c r="B394" s="196" t="s">
        <v>558</v>
      </c>
      <c r="C394" s="204" t="s">
        <v>556</v>
      </c>
      <c r="D394" s="196" t="s">
        <v>528</v>
      </c>
      <c r="E394" s="204">
        <v>570</v>
      </c>
      <c r="F394" s="204">
        <v>570</v>
      </c>
      <c r="G394" s="196"/>
      <c r="H394" s="196" t="s">
        <v>151</v>
      </c>
    </row>
    <row r="395" spans="1:8">
      <c r="A395" s="203">
        <v>295</v>
      </c>
      <c r="B395" s="196" t="s">
        <v>559</v>
      </c>
      <c r="C395" s="204" t="s">
        <v>560</v>
      </c>
      <c r="D395" s="196" t="s">
        <v>528</v>
      </c>
      <c r="E395" s="204">
        <v>570</v>
      </c>
      <c r="F395" s="204">
        <v>570</v>
      </c>
      <c r="G395" s="196"/>
      <c r="H395" s="196" t="s">
        <v>151</v>
      </c>
    </row>
    <row r="396" spans="1:8">
      <c r="A396" s="203">
        <v>296</v>
      </c>
      <c r="B396" s="196" t="s">
        <v>561</v>
      </c>
      <c r="C396" s="204" t="s">
        <v>560</v>
      </c>
      <c r="D396" s="196" t="s">
        <v>528</v>
      </c>
      <c r="E396" s="204">
        <v>570</v>
      </c>
      <c r="F396" s="204">
        <v>570</v>
      </c>
      <c r="G396" s="196"/>
      <c r="H396" s="196" t="s">
        <v>151</v>
      </c>
    </row>
    <row r="397" spans="1:8">
      <c r="A397" s="203">
        <v>297</v>
      </c>
      <c r="B397" s="196" t="s">
        <v>486</v>
      </c>
      <c r="C397" s="204" t="s">
        <v>560</v>
      </c>
      <c r="D397" s="196" t="s">
        <v>528</v>
      </c>
      <c r="E397" s="204">
        <v>465</v>
      </c>
      <c r="F397" s="204">
        <v>465</v>
      </c>
      <c r="G397" s="196"/>
      <c r="H397" s="196" t="s">
        <v>151</v>
      </c>
    </row>
    <row r="398" spans="1:8">
      <c r="A398" s="203">
        <v>298</v>
      </c>
      <c r="B398" s="196" t="s">
        <v>491</v>
      </c>
      <c r="C398" s="204" t="s">
        <v>562</v>
      </c>
      <c r="D398" s="196" t="s">
        <v>528</v>
      </c>
      <c r="E398" s="204">
        <v>425</v>
      </c>
      <c r="F398" s="204">
        <v>425</v>
      </c>
      <c r="G398" s="196"/>
      <c r="H398" s="196" t="s">
        <v>151</v>
      </c>
    </row>
    <row r="399" spans="1:8">
      <c r="A399" s="203">
        <v>299</v>
      </c>
      <c r="B399" s="196" t="s">
        <v>493</v>
      </c>
      <c r="C399" s="204" t="s">
        <v>563</v>
      </c>
      <c r="D399" s="196" t="s">
        <v>528</v>
      </c>
      <c r="E399" s="204">
        <v>432.5</v>
      </c>
      <c r="F399" s="204">
        <v>432.5</v>
      </c>
      <c r="G399" s="196"/>
      <c r="H399" s="196" t="s">
        <v>151</v>
      </c>
    </row>
    <row r="400" spans="1:8">
      <c r="A400" s="203">
        <v>300</v>
      </c>
      <c r="B400" s="196" t="s">
        <v>498</v>
      </c>
      <c r="C400" s="204" t="s">
        <v>564</v>
      </c>
      <c r="D400" s="196" t="s">
        <v>528</v>
      </c>
      <c r="E400" s="204">
        <v>167.5</v>
      </c>
      <c r="F400" s="204">
        <v>167.5</v>
      </c>
      <c r="G400" s="196"/>
      <c r="H400" s="196" t="s">
        <v>151</v>
      </c>
    </row>
    <row r="401" spans="1:8">
      <c r="A401" s="203">
        <v>301</v>
      </c>
      <c r="B401" s="196" t="s">
        <v>565</v>
      </c>
      <c r="C401" s="204" t="s">
        <v>566</v>
      </c>
      <c r="D401" s="196" t="s">
        <v>528</v>
      </c>
      <c r="E401" s="204">
        <v>230</v>
      </c>
      <c r="F401" s="204">
        <v>230</v>
      </c>
      <c r="G401" s="196"/>
      <c r="H401" s="196" t="s">
        <v>151</v>
      </c>
    </row>
    <row r="402" spans="1:8" ht="36">
      <c r="A402" s="203">
        <v>302</v>
      </c>
      <c r="B402" s="196" t="s">
        <v>567</v>
      </c>
      <c r="C402" s="196" t="s">
        <v>568</v>
      </c>
      <c r="D402" s="196" t="s">
        <v>528</v>
      </c>
      <c r="E402" s="204">
        <v>1734</v>
      </c>
      <c r="F402" s="204">
        <v>1734</v>
      </c>
      <c r="G402" s="196"/>
      <c r="H402" s="196" t="s">
        <v>151</v>
      </c>
    </row>
    <row r="403" spans="1:8" ht="24">
      <c r="A403" s="203">
        <v>303</v>
      </c>
      <c r="B403" s="196" t="s">
        <v>569</v>
      </c>
      <c r="C403" s="196" t="s">
        <v>496</v>
      </c>
      <c r="D403" s="196" t="s">
        <v>528</v>
      </c>
      <c r="E403" s="204">
        <v>249</v>
      </c>
      <c r="F403" s="204">
        <v>249</v>
      </c>
      <c r="G403" s="196"/>
      <c r="H403" s="196" t="s">
        <v>151</v>
      </c>
    </row>
    <row r="404" spans="1:8" ht="24.75">
      <c r="A404" s="203">
        <v>304</v>
      </c>
      <c r="B404" s="204" t="s">
        <v>570</v>
      </c>
      <c r="C404" s="196" t="s">
        <v>571</v>
      </c>
      <c r="D404" s="196" t="s">
        <v>528</v>
      </c>
      <c r="E404" s="204">
        <v>249</v>
      </c>
      <c r="F404" s="204">
        <v>249</v>
      </c>
      <c r="G404" s="196"/>
      <c r="H404" s="196" t="s">
        <v>151</v>
      </c>
    </row>
    <row r="405" spans="1:8" ht="24.75">
      <c r="A405" s="203">
        <v>305</v>
      </c>
      <c r="B405" s="204" t="s">
        <v>572</v>
      </c>
      <c r="C405" s="196" t="s">
        <v>573</v>
      </c>
      <c r="D405" s="196" t="s">
        <v>528</v>
      </c>
      <c r="E405" s="204">
        <v>157.5</v>
      </c>
      <c r="F405" s="204">
        <v>157.5</v>
      </c>
      <c r="G405" s="196"/>
      <c r="H405" s="196" t="s">
        <v>151</v>
      </c>
    </row>
    <row r="406" spans="1:8" ht="24.75">
      <c r="A406" s="203">
        <v>306</v>
      </c>
      <c r="B406" s="204" t="s">
        <v>574</v>
      </c>
      <c r="C406" s="196" t="s">
        <v>575</v>
      </c>
      <c r="D406" s="196" t="s">
        <v>528</v>
      </c>
      <c r="E406" s="204">
        <v>216</v>
      </c>
      <c r="F406" s="204">
        <v>216</v>
      </c>
      <c r="G406" s="196"/>
      <c r="H406" s="196" t="s">
        <v>151</v>
      </c>
    </row>
    <row r="407" spans="1:8" ht="24.75">
      <c r="A407" s="203">
        <v>307</v>
      </c>
      <c r="B407" s="204" t="s">
        <v>576</v>
      </c>
      <c r="C407" s="196" t="s">
        <v>577</v>
      </c>
      <c r="D407" s="196" t="s">
        <v>528</v>
      </c>
      <c r="E407" s="204">
        <v>180</v>
      </c>
      <c r="F407" s="204">
        <v>180</v>
      </c>
      <c r="G407" s="196"/>
      <c r="H407" s="196" t="s">
        <v>151</v>
      </c>
    </row>
    <row r="408" spans="1:8" ht="24.75">
      <c r="A408" s="203">
        <v>308</v>
      </c>
      <c r="B408" s="204" t="s">
        <v>578</v>
      </c>
      <c r="C408" s="196" t="s">
        <v>579</v>
      </c>
      <c r="D408" s="196" t="s">
        <v>528</v>
      </c>
      <c r="E408" s="204">
        <v>90</v>
      </c>
      <c r="F408" s="204">
        <v>90</v>
      </c>
      <c r="G408" s="196"/>
      <c r="H408" s="196" t="s">
        <v>151</v>
      </c>
    </row>
    <row r="409" spans="1:8" ht="24.75">
      <c r="A409" s="203">
        <v>309</v>
      </c>
      <c r="B409" s="196" t="s">
        <v>580</v>
      </c>
      <c r="C409" s="196" t="s">
        <v>581</v>
      </c>
      <c r="D409" s="196" t="s">
        <v>528</v>
      </c>
      <c r="E409" s="204">
        <v>75</v>
      </c>
      <c r="F409" s="204">
        <v>75</v>
      </c>
      <c r="G409" s="196"/>
      <c r="H409" s="196" t="s">
        <v>151</v>
      </c>
    </row>
    <row r="410" spans="1:8" ht="24.75">
      <c r="A410" s="203">
        <v>310</v>
      </c>
      <c r="B410" s="196" t="s">
        <v>582</v>
      </c>
      <c r="C410" s="196" t="s">
        <v>581</v>
      </c>
      <c r="D410" s="196" t="s">
        <v>528</v>
      </c>
      <c r="E410" s="204">
        <v>69</v>
      </c>
      <c r="F410" s="204">
        <v>69</v>
      </c>
      <c r="G410" s="196"/>
      <c r="H410" s="196" t="s">
        <v>151</v>
      </c>
    </row>
    <row r="411" spans="1:8" ht="24.75">
      <c r="A411" s="203">
        <v>311</v>
      </c>
      <c r="B411" s="196" t="s">
        <v>583</v>
      </c>
      <c r="C411" s="196" t="s">
        <v>581</v>
      </c>
      <c r="D411" s="196" t="s">
        <v>528</v>
      </c>
      <c r="E411" s="204">
        <v>46</v>
      </c>
      <c r="F411" s="204">
        <v>46</v>
      </c>
      <c r="G411" s="196"/>
      <c r="H411" s="196" t="s">
        <v>151</v>
      </c>
    </row>
    <row r="412" spans="1:8" ht="24.75">
      <c r="A412" s="203">
        <v>312</v>
      </c>
      <c r="B412" s="196" t="s">
        <v>584</v>
      </c>
      <c r="C412" s="196" t="s">
        <v>581</v>
      </c>
      <c r="D412" s="196" t="s">
        <v>528</v>
      </c>
      <c r="E412" s="204">
        <v>46</v>
      </c>
      <c r="F412" s="204">
        <v>46</v>
      </c>
      <c r="G412" s="196"/>
      <c r="H412" s="196" t="s">
        <v>151</v>
      </c>
    </row>
    <row r="413" spans="1:8" ht="24.75">
      <c r="A413" s="203">
        <v>313</v>
      </c>
      <c r="B413" s="196" t="s">
        <v>585</v>
      </c>
      <c r="C413" s="196" t="s">
        <v>581</v>
      </c>
      <c r="D413" s="196" t="s">
        <v>528</v>
      </c>
      <c r="E413" s="204">
        <v>46</v>
      </c>
      <c r="F413" s="204">
        <v>46</v>
      </c>
      <c r="G413" s="196"/>
      <c r="H413" s="196" t="s">
        <v>151</v>
      </c>
    </row>
    <row r="414" spans="1:8" ht="24.75">
      <c r="A414" s="203">
        <v>314</v>
      </c>
      <c r="B414" s="196" t="s">
        <v>586</v>
      </c>
      <c r="C414" s="196" t="s">
        <v>581</v>
      </c>
      <c r="D414" s="196" t="s">
        <v>528</v>
      </c>
      <c r="E414" s="204">
        <v>69</v>
      </c>
      <c r="F414" s="204">
        <v>69</v>
      </c>
      <c r="G414" s="196"/>
      <c r="H414" s="196" t="s">
        <v>151</v>
      </c>
    </row>
    <row r="415" spans="1:8" ht="18.95" customHeight="1">
      <c r="A415" s="203">
        <v>315</v>
      </c>
      <c r="B415" s="196" t="s">
        <v>587</v>
      </c>
      <c r="C415" s="196" t="s">
        <v>530</v>
      </c>
      <c r="D415" s="196" t="s">
        <v>528</v>
      </c>
      <c r="E415" s="204">
        <v>191.1</v>
      </c>
      <c r="F415" s="204">
        <v>191.1</v>
      </c>
      <c r="G415" s="196"/>
      <c r="H415" s="196" t="s">
        <v>151</v>
      </c>
    </row>
    <row r="416" spans="1:8" ht="18.95" customHeight="1">
      <c r="A416" s="203">
        <v>316</v>
      </c>
      <c r="B416" s="196" t="s">
        <v>588</v>
      </c>
      <c r="C416" s="196" t="s">
        <v>552</v>
      </c>
      <c r="D416" s="196" t="s">
        <v>528</v>
      </c>
      <c r="E416" s="204">
        <v>136.5</v>
      </c>
      <c r="F416" s="204">
        <v>136.5</v>
      </c>
      <c r="G416" s="196"/>
      <c r="H416" s="196" t="s">
        <v>151</v>
      </c>
    </row>
    <row r="417" spans="1:8" ht="18.95" customHeight="1">
      <c r="A417" s="203">
        <v>317</v>
      </c>
      <c r="B417" s="196" t="s">
        <v>589</v>
      </c>
      <c r="C417" s="196" t="s">
        <v>552</v>
      </c>
      <c r="D417" s="196" t="s">
        <v>528</v>
      </c>
      <c r="E417" s="204">
        <v>136.5</v>
      </c>
      <c r="F417" s="204">
        <v>136.5</v>
      </c>
      <c r="G417" s="196"/>
      <c r="H417" s="196" t="s">
        <v>151</v>
      </c>
    </row>
    <row r="418" spans="1:8" ht="18.95" customHeight="1">
      <c r="A418" s="203">
        <v>318</v>
      </c>
      <c r="B418" s="196" t="s">
        <v>590</v>
      </c>
      <c r="C418" s="196" t="s">
        <v>552</v>
      </c>
      <c r="D418" s="196" t="s">
        <v>528</v>
      </c>
      <c r="E418" s="204">
        <v>136.5</v>
      </c>
      <c r="F418" s="204">
        <v>136.5</v>
      </c>
      <c r="G418" s="196"/>
      <c r="H418" s="196" t="s">
        <v>151</v>
      </c>
    </row>
    <row r="419" spans="1:8" ht="18.95" customHeight="1">
      <c r="A419" s="203">
        <v>319</v>
      </c>
      <c r="B419" s="196" t="s">
        <v>591</v>
      </c>
      <c r="C419" s="196" t="s">
        <v>552</v>
      </c>
      <c r="D419" s="196" t="s">
        <v>528</v>
      </c>
      <c r="E419" s="204">
        <v>136.5</v>
      </c>
      <c r="F419" s="204">
        <v>136.5</v>
      </c>
      <c r="G419" s="196"/>
      <c r="H419" s="196" t="s">
        <v>151</v>
      </c>
    </row>
    <row r="420" spans="1:8" ht="18.95" customHeight="1">
      <c r="A420" s="203">
        <v>320</v>
      </c>
      <c r="B420" s="196" t="s">
        <v>592</v>
      </c>
      <c r="C420" s="196" t="s">
        <v>552</v>
      </c>
      <c r="D420" s="196" t="s">
        <v>528</v>
      </c>
      <c r="E420" s="204">
        <v>136.5</v>
      </c>
      <c r="F420" s="204">
        <v>136.5</v>
      </c>
      <c r="G420" s="196"/>
      <c r="H420" s="196" t="s">
        <v>151</v>
      </c>
    </row>
    <row r="421" spans="1:8" ht="18.95" customHeight="1">
      <c r="A421" s="203">
        <v>321</v>
      </c>
      <c r="B421" s="196" t="s">
        <v>593</v>
      </c>
      <c r="C421" s="196" t="s">
        <v>552</v>
      </c>
      <c r="D421" s="196" t="s">
        <v>528</v>
      </c>
      <c r="E421" s="204">
        <v>136.5</v>
      </c>
      <c r="F421" s="204">
        <v>136.5</v>
      </c>
      <c r="G421" s="196"/>
      <c r="H421" s="196" t="s">
        <v>151</v>
      </c>
    </row>
    <row r="422" spans="1:8" ht="18.95" customHeight="1">
      <c r="A422" s="203">
        <v>322</v>
      </c>
      <c r="B422" s="196" t="s">
        <v>594</v>
      </c>
      <c r="C422" s="196" t="s">
        <v>552</v>
      </c>
      <c r="D422" s="196" t="s">
        <v>528</v>
      </c>
      <c r="E422" s="204">
        <v>136.5</v>
      </c>
      <c r="F422" s="204">
        <v>136.5</v>
      </c>
      <c r="G422" s="196"/>
      <c r="H422" s="196" t="s">
        <v>151</v>
      </c>
    </row>
    <row r="423" spans="1:8" ht="18.95" customHeight="1">
      <c r="A423" s="203">
        <v>323</v>
      </c>
      <c r="B423" s="196" t="s">
        <v>595</v>
      </c>
      <c r="C423" s="196" t="s">
        <v>552</v>
      </c>
      <c r="D423" s="196" t="s">
        <v>528</v>
      </c>
      <c r="E423" s="204">
        <v>136.5</v>
      </c>
      <c r="F423" s="204">
        <v>136.5</v>
      </c>
      <c r="G423" s="196"/>
      <c r="H423" s="196" t="s">
        <v>151</v>
      </c>
    </row>
    <row r="424" spans="1:8" ht="18.95" customHeight="1">
      <c r="A424" s="203">
        <v>324</v>
      </c>
      <c r="B424" s="196" t="s">
        <v>596</v>
      </c>
      <c r="C424" s="196" t="s">
        <v>552</v>
      </c>
      <c r="D424" s="196" t="s">
        <v>528</v>
      </c>
      <c r="E424" s="204">
        <v>136.5</v>
      </c>
      <c r="F424" s="204">
        <v>136.5</v>
      </c>
      <c r="G424" s="196"/>
      <c r="H424" s="196" t="s">
        <v>151</v>
      </c>
    </row>
    <row r="425" spans="1:8" ht="18.95" customHeight="1">
      <c r="A425" s="203">
        <v>325</v>
      </c>
      <c r="B425" s="196" t="s">
        <v>597</v>
      </c>
      <c r="C425" s="196" t="s">
        <v>552</v>
      </c>
      <c r="D425" s="196" t="s">
        <v>528</v>
      </c>
      <c r="E425" s="204">
        <v>136.5</v>
      </c>
      <c r="F425" s="204">
        <v>136.5</v>
      </c>
      <c r="G425" s="196"/>
      <c r="H425" s="196" t="s">
        <v>151</v>
      </c>
    </row>
    <row r="426" spans="1:8" ht="18.95" customHeight="1">
      <c r="A426" s="203">
        <v>326</v>
      </c>
      <c r="B426" s="196" t="s">
        <v>598</v>
      </c>
      <c r="C426" s="196" t="s">
        <v>552</v>
      </c>
      <c r="D426" s="196" t="s">
        <v>528</v>
      </c>
      <c r="E426" s="204">
        <v>136.5</v>
      </c>
      <c r="F426" s="204">
        <v>136.5</v>
      </c>
      <c r="G426" s="196"/>
      <c r="H426" s="196" t="s">
        <v>151</v>
      </c>
    </row>
    <row r="427" spans="1:8" ht="18.95" customHeight="1">
      <c r="A427" s="203">
        <v>327</v>
      </c>
      <c r="B427" s="196" t="s">
        <v>599</v>
      </c>
      <c r="C427" s="196" t="s">
        <v>552</v>
      </c>
      <c r="D427" s="196" t="s">
        <v>528</v>
      </c>
      <c r="E427" s="204">
        <v>136.5</v>
      </c>
      <c r="F427" s="204">
        <v>136.5</v>
      </c>
      <c r="G427" s="196"/>
      <c r="H427" s="196" t="s">
        <v>151</v>
      </c>
    </row>
    <row r="428" spans="1:8" ht="18.95" customHeight="1">
      <c r="A428" s="203">
        <v>328</v>
      </c>
      <c r="B428" s="196" t="s">
        <v>600</v>
      </c>
      <c r="C428" s="196" t="s">
        <v>552</v>
      </c>
      <c r="D428" s="196" t="s">
        <v>528</v>
      </c>
      <c r="E428" s="204">
        <v>136.5</v>
      </c>
      <c r="F428" s="204">
        <v>136.5</v>
      </c>
      <c r="G428" s="196"/>
      <c r="H428" s="196" t="s">
        <v>151</v>
      </c>
    </row>
    <row r="429" spans="1:8" ht="18.95" customHeight="1">
      <c r="A429" s="203">
        <v>329</v>
      </c>
      <c r="B429" s="196" t="s">
        <v>601</v>
      </c>
      <c r="C429" s="196" t="s">
        <v>552</v>
      </c>
      <c r="D429" s="196" t="s">
        <v>528</v>
      </c>
      <c r="E429" s="204">
        <v>136.5</v>
      </c>
      <c r="F429" s="204">
        <v>136.5</v>
      </c>
      <c r="G429" s="196"/>
      <c r="H429" s="196" t="s">
        <v>151</v>
      </c>
    </row>
    <row r="430" spans="1:8" ht="18.95" customHeight="1">
      <c r="A430" s="203">
        <v>330</v>
      </c>
      <c r="B430" s="196" t="s">
        <v>602</v>
      </c>
      <c r="C430" s="196" t="s">
        <v>552</v>
      </c>
      <c r="D430" s="196" t="s">
        <v>528</v>
      </c>
      <c r="E430" s="204">
        <v>136.5</v>
      </c>
      <c r="F430" s="204">
        <v>136.5</v>
      </c>
      <c r="G430" s="196"/>
      <c r="H430" s="196" t="s">
        <v>151</v>
      </c>
    </row>
    <row r="431" spans="1:8" ht="24.75">
      <c r="A431" s="203">
        <v>331</v>
      </c>
      <c r="B431" s="196" t="s">
        <v>603</v>
      </c>
      <c r="C431" s="196" t="s">
        <v>604</v>
      </c>
      <c r="D431" s="196" t="s">
        <v>528</v>
      </c>
      <c r="E431" s="204">
        <v>63.9</v>
      </c>
      <c r="F431" s="204">
        <v>63.9</v>
      </c>
      <c r="G431" s="196"/>
      <c r="H431" s="196" t="s">
        <v>151</v>
      </c>
    </row>
    <row r="432" spans="1:8" ht="36.75">
      <c r="A432" s="203">
        <v>332</v>
      </c>
      <c r="B432" s="196" t="s">
        <v>605</v>
      </c>
      <c r="C432" s="196" t="s">
        <v>606</v>
      </c>
      <c r="D432" s="196" t="s">
        <v>528</v>
      </c>
      <c r="E432" s="204">
        <v>67.5</v>
      </c>
      <c r="F432" s="204">
        <v>67.5</v>
      </c>
      <c r="G432" s="196"/>
      <c r="H432" s="196" t="s">
        <v>151</v>
      </c>
    </row>
    <row r="433" spans="1:8" ht="24.75">
      <c r="A433" s="203">
        <v>333</v>
      </c>
      <c r="B433" s="204" t="s">
        <v>607</v>
      </c>
      <c r="C433" s="196" t="s">
        <v>608</v>
      </c>
      <c r="D433" s="196" t="s">
        <v>528</v>
      </c>
      <c r="E433" s="204">
        <v>67.5</v>
      </c>
      <c r="F433" s="204">
        <v>67.5</v>
      </c>
      <c r="G433" s="196"/>
      <c r="H433" s="196" t="s">
        <v>151</v>
      </c>
    </row>
    <row r="434" spans="1:8" ht="24.75">
      <c r="A434" s="203">
        <v>334</v>
      </c>
      <c r="B434" s="204" t="s">
        <v>609</v>
      </c>
      <c r="C434" s="196" t="s">
        <v>608</v>
      </c>
      <c r="D434" s="196" t="s">
        <v>528</v>
      </c>
      <c r="E434" s="204">
        <v>67.5</v>
      </c>
      <c r="F434" s="204">
        <v>67.5</v>
      </c>
      <c r="G434" s="196"/>
      <c r="H434" s="196" t="s">
        <v>151</v>
      </c>
    </row>
    <row r="435" spans="1:8" ht="24.75">
      <c r="A435" s="203">
        <v>335</v>
      </c>
      <c r="B435" s="204" t="s">
        <v>610</v>
      </c>
      <c r="C435" s="196" t="s">
        <v>608</v>
      </c>
      <c r="D435" s="196" t="s">
        <v>528</v>
      </c>
      <c r="E435" s="204">
        <v>67.5</v>
      </c>
      <c r="F435" s="204">
        <v>67.5</v>
      </c>
      <c r="G435" s="196"/>
      <c r="H435" s="196" t="s">
        <v>151</v>
      </c>
    </row>
    <row r="436" spans="1:8" ht="24.75">
      <c r="A436" s="203">
        <v>336</v>
      </c>
      <c r="B436" s="204" t="s">
        <v>611</v>
      </c>
      <c r="C436" s="196" t="s">
        <v>608</v>
      </c>
      <c r="D436" s="196" t="s">
        <v>528</v>
      </c>
      <c r="E436" s="204">
        <v>67.5</v>
      </c>
      <c r="F436" s="204">
        <v>67.5</v>
      </c>
      <c r="G436" s="196"/>
      <c r="H436" s="196" t="s">
        <v>151</v>
      </c>
    </row>
    <row r="437" spans="1:8" ht="24.75">
      <c r="A437" s="203">
        <v>337</v>
      </c>
      <c r="B437" s="204" t="s">
        <v>612</v>
      </c>
      <c r="C437" s="196" t="s">
        <v>573</v>
      </c>
      <c r="D437" s="196" t="s">
        <v>528</v>
      </c>
      <c r="E437" s="204">
        <v>67.5</v>
      </c>
      <c r="F437" s="204">
        <v>67.5</v>
      </c>
      <c r="G437" s="196"/>
      <c r="H437" s="196" t="s">
        <v>151</v>
      </c>
    </row>
    <row r="438" spans="1:8" ht="24.75">
      <c r="A438" s="203">
        <v>338</v>
      </c>
      <c r="B438" s="204" t="s">
        <v>613</v>
      </c>
      <c r="C438" s="196" t="s">
        <v>573</v>
      </c>
      <c r="D438" s="196" t="s">
        <v>528</v>
      </c>
      <c r="E438" s="204">
        <v>67.5</v>
      </c>
      <c r="F438" s="204">
        <v>67.5</v>
      </c>
      <c r="G438" s="196"/>
      <c r="H438" s="196" t="s">
        <v>151</v>
      </c>
    </row>
    <row r="439" spans="1:8" ht="24.75">
      <c r="A439" s="203">
        <v>339</v>
      </c>
      <c r="B439" s="204" t="s">
        <v>614</v>
      </c>
      <c r="C439" s="196" t="s">
        <v>573</v>
      </c>
      <c r="D439" s="196" t="s">
        <v>528</v>
      </c>
      <c r="E439" s="204">
        <v>67.5</v>
      </c>
      <c r="F439" s="204">
        <v>67.5</v>
      </c>
      <c r="G439" s="196"/>
      <c r="H439" s="196" t="s">
        <v>151</v>
      </c>
    </row>
    <row r="440" spans="1:8" ht="24.75">
      <c r="A440" s="203">
        <v>340</v>
      </c>
      <c r="B440" s="204" t="s">
        <v>615</v>
      </c>
      <c r="C440" s="196" t="s">
        <v>575</v>
      </c>
      <c r="D440" s="196" t="s">
        <v>528</v>
      </c>
      <c r="E440" s="204">
        <v>97.5</v>
      </c>
      <c r="F440" s="204">
        <v>97.5</v>
      </c>
      <c r="G440" s="196"/>
      <c r="H440" s="196" t="s">
        <v>151</v>
      </c>
    </row>
    <row r="441" spans="1:8" ht="24.75">
      <c r="A441" s="203">
        <v>341</v>
      </c>
      <c r="B441" s="204" t="s">
        <v>616</v>
      </c>
      <c r="C441" s="196" t="s">
        <v>575</v>
      </c>
      <c r="D441" s="196" t="s">
        <v>528</v>
      </c>
      <c r="E441" s="204">
        <v>108.9</v>
      </c>
      <c r="F441" s="204">
        <v>108.9</v>
      </c>
      <c r="G441" s="196"/>
      <c r="H441" s="196" t="s">
        <v>151</v>
      </c>
    </row>
    <row r="442" spans="1:8" ht="24.75">
      <c r="A442" s="203">
        <v>342</v>
      </c>
      <c r="B442" s="204" t="s">
        <v>617</v>
      </c>
      <c r="C442" s="196" t="s">
        <v>575</v>
      </c>
      <c r="D442" s="196" t="s">
        <v>528</v>
      </c>
      <c r="E442" s="204">
        <v>108.9</v>
      </c>
      <c r="F442" s="204">
        <v>108.9</v>
      </c>
      <c r="G442" s="196"/>
      <c r="H442" s="196" t="s">
        <v>151</v>
      </c>
    </row>
    <row r="443" spans="1:8" ht="24.75">
      <c r="A443" s="203">
        <v>343</v>
      </c>
      <c r="B443" s="204" t="s">
        <v>618</v>
      </c>
      <c r="C443" s="196" t="s">
        <v>575</v>
      </c>
      <c r="D443" s="196" t="s">
        <v>528</v>
      </c>
      <c r="E443" s="204">
        <v>108.9</v>
      </c>
      <c r="F443" s="204">
        <v>108.9</v>
      </c>
      <c r="G443" s="196"/>
      <c r="H443" s="196" t="s">
        <v>151</v>
      </c>
    </row>
    <row r="444" spans="1:8" ht="24.75">
      <c r="A444" s="203">
        <v>344</v>
      </c>
      <c r="B444" s="204" t="s">
        <v>619</v>
      </c>
      <c r="C444" s="196" t="s">
        <v>579</v>
      </c>
      <c r="D444" s="196" t="s">
        <v>528</v>
      </c>
      <c r="E444" s="204">
        <v>45</v>
      </c>
      <c r="F444" s="204">
        <v>45</v>
      </c>
      <c r="G444" s="196"/>
      <c r="H444" s="196" t="s">
        <v>151</v>
      </c>
    </row>
    <row r="445" spans="1:8" ht="24.75">
      <c r="A445" s="203">
        <v>345</v>
      </c>
      <c r="B445" s="204" t="s">
        <v>618</v>
      </c>
      <c r="C445" s="196" t="s">
        <v>579</v>
      </c>
      <c r="D445" s="196" t="s">
        <v>528</v>
      </c>
      <c r="E445" s="204">
        <v>45</v>
      </c>
      <c r="F445" s="204">
        <v>45</v>
      </c>
      <c r="G445" s="196"/>
      <c r="H445" s="196" t="s">
        <v>151</v>
      </c>
    </row>
    <row r="446" spans="1:8" ht="24.75">
      <c r="A446" s="203">
        <v>346</v>
      </c>
      <c r="B446" s="204" t="s">
        <v>617</v>
      </c>
      <c r="C446" s="196" t="s">
        <v>579</v>
      </c>
      <c r="D446" s="196" t="s">
        <v>528</v>
      </c>
      <c r="E446" s="204">
        <v>45</v>
      </c>
      <c r="F446" s="204">
        <v>45</v>
      </c>
      <c r="G446" s="196"/>
      <c r="H446" s="196" t="s">
        <v>151</v>
      </c>
    </row>
    <row r="447" spans="1:8" ht="24.75">
      <c r="A447" s="203">
        <v>347</v>
      </c>
      <c r="B447" s="204" t="s">
        <v>574</v>
      </c>
      <c r="C447" s="196" t="s">
        <v>579</v>
      </c>
      <c r="D447" s="196" t="s">
        <v>528</v>
      </c>
      <c r="E447" s="204">
        <v>45</v>
      </c>
      <c r="F447" s="204">
        <v>45</v>
      </c>
      <c r="G447" s="196"/>
      <c r="H447" s="196" t="s">
        <v>151</v>
      </c>
    </row>
    <row r="448" spans="1:8" ht="24.75">
      <c r="A448" s="203">
        <v>348</v>
      </c>
      <c r="B448" s="204" t="s">
        <v>620</v>
      </c>
      <c r="C448" s="196" t="s">
        <v>579</v>
      </c>
      <c r="D448" s="196" t="s">
        <v>528</v>
      </c>
      <c r="E448" s="204">
        <v>45</v>
      </c>
      <c r="F448" s="204">
        <v>45</v>
      </c>
      <c r="G448" s="196"/>
      <c r="H448" s="196" t="s">
        <v>151</v>
      </c>
    </row>
    <row r="449" spans="1:8" ht="24" customHeight="1">
      <c r="A449" s="203">
        <v>349</v>
      </c>
      <c r="B449" s="196" t="s">
        <v>621</v>
      </c>
      <c r="C449" s="196" t="s">
        <v>622</v>
      </c>
      <c r="D449" s="196" t="s">
        <v>623</v>
      </c>
      <c r="E449" s="204">
        <v>1600</v>
      </c>
      <c r="F449" s="204">
        <v>1600</v>
      </c>
      <c r="G449" s="196"/>
      <c r="H449" s="196" t="s">
        <v>151</v>
      </c>
    </row>
    <row r="450" spans="1:8" ht="25.5">
      <c r="A450" s="203">
        <v>350</v>
      </c>
      <c r="B450" s="196" t="s">
        <v>624</v>
      </c>
      <c r="C450" s="196" t="s">
        <v>625</v>
      </c>
      <c r="D450" s="196" t="s">
        <v>623</v>
      </c>
      <c r="E450" s="204">
        <v>84</v>
      </c>
      <c r="F450" s="204">
        <v>84</v>
      </c>
      <c r="G450" s="196"/>
      <c r="H450" s="196" t="s">
        <v>151</v>
      </c>
    </row>
    <row r="451" spans="1:8" ht="24.75">
      <c r="A451" s="203">
        <v>351</v>
      </c>
      <c r="B451" s="196" t="s">
        <v>626</v>
      </c>
      <c r="C451" s="196" t="s">
        <v>627</v>
      </c>
      <c r="D451" s="196" t="s">
        <v>623</v>
      </c>
      <c r="E451" s="204">
        <v>72</v>
      </c>
      <c r="F451" s="204">
        <v>72</v>
      </c>
      <c r="G451" s="196"/>
      <c r="H451" s="196" t="s">
        <v>151</v>
      </c>
    </row>
    <row r="452" spans="1:8" ht="25.5">
      <c r="A452" s="203">
        <v>352</v>
      </c>
      <c r="B452" s="196" t="s">
        <v>628</v>
      </c>
      <c r="C452" s="196" t="s">
        <v>629</v>
      </c>
      <c r="D452" s="196" t="s">
        <v>623</v>
      </c>
      <c r="E452" s="204">
        <v>177</v>
      </c>
      <c r="F452" s="204">
        <v>177</v>
      </c>
      <c r="G452" s="196"/>
      <c r="H452" s="196" t="s">
        <v>151</v>
      </c>
    </row>
    <row r="453" spans="1:8">
      <c r="A453" s="203">
        <v>353</v>
      </c>
      <c r="B453" s="196" t="s">
        <v>630</v>
      </c>
      <c r="C453" s="204" t="s">
        <v>631</v>
      </c>
      <c r="D453" s="196" t="s">
        <v>623</v>
      </c>
      <c r="E453" s="204">
        <v>471</v>
      </c>
      <c r="F453" s="204">
        <v>471</v>
      </c>
      <c r="G453" s="196"/>
      <c r="H453" s="196" t="s">
        <v>151</v>
      </c>
    </row>
    <row r="454" spans="1:8">
      <c r="A454" s="203">
        <v>354</v>
      </c>
      <c r="B454" s="196" t="s">
        <v>632</v>
      </c>
      <c r="C454" s="204" t="s">
        <v>631</v>
      </c>
      <c r="D454" s="196" t="s">
        <v>623</v>
      </c>
      <c r="E454" s="204">
        <v>471</v>
      </c>
      <c r="F454" s="204">
        <v>471</v>
      </c>
      <c r="G454" s="196"/>
      <c r="H454" s="196" t="s">
        <v>151</v>
      </c>
    </row>
    <row r="455" spans="1:8">
      <c r="A455" s="203">
        <v>355</v>
      </c>
      <c r="B455" s="196" t="s">
        <v>476</v>
      </c>
      <c r="C455" s="204" t="s">
        <v>631</v>
      </c>
      <c r="D455" s="196" t="s">
        <v>623</v>
      </c>
      <c r="E455" s="204">
        <v>471</v>
      </c>
      <c r="F455" s="204">
        <v>471</v>
      </c>
      <c r="G455" s="196"/>
      <c r="H455" s="196" t="s">
        <v>151</v>
      </c>
    </row>
    <row r="456" spans="1:8">
      <c r="A456" s="203">
        <v>356</v>
      </c>
      <c r="B456" s="196" t="s">
        <v>478</v>
      </c>
      <c r="C456" s="204" t="s">
        <v>631</v>
      </c>
      <c r="D456" s="196" t="s">
        <v>623</v>
      </c>
      <c r="E456" s="204">
        <v>471</v>
      </c>
      <c r="F456" s="204">
        <v>471</v>
      </c>
      <c r="G456" s="196"/>
      <c r="H456" s="196" t="s">
        <v>151</v>
      </c>
    </row>
    <row r="457" spans="1:8" ht="21" customHeight="1">
      <c r="A457" s="203">
        <v>357</v>
      </c>
      <c r="B457" s="196" t="s">
        <v>633</v>
      </c>
      <c r="C457" s="196" t="s">
        <v>633</v>
      </c>
      <c r="D457" s="196" t="s">
        <v>623</v>
      </c>
      <c r="E457" s="204">
        <v>399</v>
      </c>
      <c r="F457" s="204">
        <v>399</v>
      </c>
      <c r="G457" s="196"/>
      <c r="H457" s="196" t="s">
        <v>151</v>
      </c>
    </row>
    <row r="458" spans="1:8" ht="25.5">
      <c r="A458" s="203">
        <v>358</v>
      </c>
      <c r="B458" s="196" t="s">
        <v>634</v>
      </c>
      <c r="C458" s="196" t="s">
        <v>635</v>
      </c>
      <c r="D458" s="196" t="s">
        <v>623</v>
      </c>
      <c r="E458" s="204">
        <v>273</v>
      </c>
      <c r="F458" s="204">
        <v>273</v>
      </c>
      <c r="G458" s="196"/>
      <c r="H458" s="196" t="s">
        <v>151</v>
      </c>
    </row>
    <row r="459" spans="1:8" ht="25.5">
      <c r="A459" s="203">
        <v>359</v>
      </c>
      <c r="B459" s="196" t="s">
        <v>636</v>
      </c>
      <c r="C459" s="196" t="s">
        <v>637</v>
      </c>
      <c r="D459" s="196" t="s">
        <v>623</v>
      </c>
      <c r="E459" s="204">
        <v>273</v>
      </c>
      <c r="F459" s="204">
        <v>273</v>
      </c>
      <c r="G459" s="196"/>
      <c r="H459" s="196" t="s">
        <v>151</v>
      </c>
    </row>
    <row r="460" spans="1:8" ht="20.100000000000001" customHeight="1">
      <c r="A460" s="203">
        <v>360</v>
      </c>
      <c r="B460" s="196" t="s">
        <v>638</v>
      </c>
      <c r="C460" s="196" t="s">
        <v>396</v>
      </c>
      <c r="D460" s="196" t="s">
        <v>623</v>
      </c>
      <c r="E460" s="204">
        <v>525</v>
      </c>
      <c r="F460" s="204">
        <v>525</v>
      </c>
      <c r="G460" s="196"/>
      <c r="H460" s="196" t="s">
        <v>151</v>
      </c>
    </row>
    <row r="461" spans="1:8" ht="20.100000000000001" customHeight="1">
      <c r="A461" s="203">
        <v>361</v>
      </c>
      <c r="B461" s="196" t="s">
        <v>639</v>
      </c>
      <c r="C461" s="196" t="s">
        <v>638</v>
      </c>
      <c r="D461" s="196" t="s">
        <v>623</v>
      </c>
      <c r="E461" s="204">
        <v>54</v>
      </c>
      <c r="F461" s="204">
        <v>54</v>
      </c>
      <c r="G461" s="196"/>
      <c r="H461" s="196" t="s">
        <v>151</v>
      </c>
    </row>
    <row r="462" spans="1:8" ht="20.100000000000001" customHeight="1">
      <c r="A462" s="203">
        <v>362</v>
      </c>
      <c r="B462" s="196" t="s">
        <v>639</v>
      </c>
      <c r="C462" s="196" t="s">
        <v>638</v>
      </c>
      <c r="D462" s="196" t="s">
        <v>623</v>
      </c>
      <c r="E462" s="204">
        <v>81</v>
      </c>
      <c r="F462" s="204">
        <v>81</v>
      </c>
      <c r="G462" s="196"/>
      <c r="H462" s="196" t="s">
        <v>151</v>
      </c>
    </row>
    <row r="463" spans="1:8" ht="20.100000000000001" customHeight="1">
      <c r="A463" s="203">
        <v>363</v>
      </c>
      <c r="B463" s="196" t="s">
        <v>639</v>
      </c>
      <c r="C463" s="196" t="s">
        <v>638</v>
      </c>
      <c r="D463" s="196" t="s">
        <v>623</v>
      </c>
      <c r="E463" s="204">
        <v>42</v>
      </c>
      <c r="F463" s="204">
        <v>42</v>
      </c>
      <c r="G463" s="196"/>
      <c r="H463" s="196" t="s">
        <v>151</v>
      </c>
    </row>
    <row r="464" spans="1:8" ht="20.100000000000001" customHeight="1">
      <c r="A464" s="203">
        <v>364</v>
      </c>
      <c r="B464" s="196" t="s">
        <v>640</v>
      </c>
      <c r="C464" s="196" t="s">
        <v>641</v>
      </c>
      <c r="D464" s="196" t="s">
        <v>623</v>
      </c>
      <c r="E464" s="204">
        <v>56</v>
      </c>
      <c r="F464" s="204">
        <v>56</v>
      </c>
      <c r="G464" s="196"/>
      <c r="H464" s="196" t="s">
        <v>151</v>
      </c>
    </row>
    <row r="465" spans="1:8" ht="20.100000000000001" customHeight="1">
      <c r="A465" s="203">
        <v>365</v>
      </c>
      <c r="B465" s="196" t="s">
        <v>642</v>
      </c>
      <c r="C465" s="196" t="s">
        <v>642</v>
      </c>
      <c r="D465" s="196" t="s">
        <v>623</v>
      </c>
      <c r="E465" s="204">
        <v>575</v>
      </c>
      <c r="F465" s="204">
        <v>575</v>
      </c>
      <c r="G465" s="196"/>
      <c r="H465" s="196" t="s">
        <v>151</v>
      </c>
    </row>
    <row r="466" spans="1:8" ht="20.100000000000001" customHeight="1">
      <c r="A466" s="203">
        <v>366</v>
      </c>
      <c r="B466" s="196" t="s">
        <v>643</v>
      </c>
      <c r="C466" s="196" t="s">
        <v>644</v>
      </c>
      <c r="D466" s="196" t="s">
        <v>623</v>
      </c>
      <c r="E466" s="204">
        <v>201.5</v>
      </c>
      <c r="F466" s="204">
        <v>201.5</v>
      </c>
      <c r="G466" s="196"/>
      <c r="H466" s="196" t="s">
        <v>151</v>
      </c>
    </row>
    <row r="467" spans="1:8" ht="20.100000000000001" customHeight="1">
      <c r="A467" s="203">
        <v>367</v>
      </c>
      <c r="B467" s="196" t="s">
        <v>645</v>
      </c>
      <c r="C467" s="196" t="s">
        <v>646</v>
      </c>
      <c r="D467" s="196" t="s">
        <v>623</v>
      </c>
      <c r="E467" s="204">
        <v>168</v>
      </c>
      <c r="F467" s="204">
        <v>168</v>
      </c>
      <c r="G467" s="196"/>
      <c r="H467" s="196" t="s">
        <v>151</v>
      </c>
    </row>
    <row r="468" spans="1:8" ht="20.100000000000001" customHeight="1">
      <c r="A468" s="203">
        <v>368</v>
      </c>
      <c r="B468" s="196" t="s">
        <v>647</v>
      </c>
      <c r="C468" s="196" t="s">
        <v>645</v>
      </c>
      <c r="D468" s="196" t="s">
        <v>623</v>
      </c>
      <c r="E468" s="204">
        <v>224</v>
      </c>
      <c r="F468" s="204">
        <v>224</v>
      </c>
      <c r="G468" s="196"/>
      <c r="H468" s="196" t="s">
        <v>151</v>
      </c>
    </row>
    <row r="469" spans="1:8" ht="20.100000000000001" customHeight="1">
      <c r="A469" s="203">
        <v>369</v>
      </c>
      <c r="B469" s="196" t="s">
        <v>648</v>
      </c>
      <c r="C469" s="204" t="s">
        <v>649</v>
      </c>
      <c r="D469" s="196" t="s">
        <v>623</v>
      </c>
      <c r="E469" s="204">
        <v>700</v>
      </c>
      <c r="F469" s="204">
        <v>700</v>
      </c>
      <c r="G469" s="196"/>
      <c r="H469" s="196" t="s">
        <v>151</v>
      </c>
    </row>
    <row r="470" spans="1:8" ht="25.5">
      <c r="A470" s="203">
        <v>370</v>
      </c>
      <c r="B470" s="196" t="s">
        <v>634</v>
      </c>
      <c r="C470" s="196" t="s">
        <v>650</v>
      </c>
      <c r="D470" s="196" t="s">
        <v>623</v>
      </c>
      <c r="E470" s="204">
        <v>270</v>
      </c>
      <c r="F470" s="204">
        <v>270</v>
      </c>
      <c r="G470" s="196"/>
      <c r="H470" s="196" t="s">
        <v>151</v>
      </c>
    </row>
    <row r="471" spans="1:8" ht="25.5">
      <c r="A471" s="203">
        <v>371</v>
      </c>
      <c r="B471" s="196" t="s">
        <v>636</v>
      </c>
      <c r="C471" s="196" t="s">
        <v>651</v>
      </c>
      <c r="D471" s="196" t="s">
        <v>623</v>
      </c>
      <c r="E471" s="204">
        <v>270</v>
      </c>
      <c r="F471" s="204">
        <v>270</v>
      </c>
      <c r="G471" s="196"/>
      <c r="H471" s="196" t="s">
        <v>151</v>
      </c>
    </row>
    <row r="472" spans="1:8" ht="25.5">
      <c r="A472" s="203">
        <v>372</v>
      </c>
      <c r="B472" s="196" t="s">
        <v>652</v>
      </c>
      <c r="C472" s="196" t="s">
        <v>653</v>
      </c>
      <c r="D472" s="196" t="s">
        <v>623</v>
      </c>
      <c r="E472" s="204">
        <v>84</v>
      </c>
      <c r="F472" s="204">
        <v>84</v>
      </c>
      <c r="G472" s="196"/>
      <c r="H472" s="196" t="s">
        <v>151</v>
      </c>
    </row>
    <row r="473" spans="1:8" ht="23.25">
      <c r="A473" s="203">
        <v>373</v>
      </c>
      <c r="B473" s="203" t="s">
        <v>654</v>
      </c>
      <c r="C473" s="196" t="s">
        <v>655</v>
      </c>
      <c r="D473" s="196" t="s">
        <v>623</v>
      </c>
      <c r="E473" s="204">
        <v>84</v>
      </c>
      <c r="F473" s="204">
        <v>84</v>
      </c>
      <c r="G473" s="196"/>
      <c r="H473" s="196" t="s">
        <v>151</v>
      </c>
    </row>
    <row r="474" spans="1:8" ht="22.5">
      <c r="A474" s="203">
        <v>374</v>
      </c>
      <c r="B474" s="203" t="s">
        <v>656</v>
      </c>
      <c r="C474" s="204" t="s">
        <v>631</v>
      </c>
      <c r="D474" s="196" t="s">
        <v>623</v>
      </c>
      <c r="E474" s="204">
        <v>375</v>
      </c>
      <c r="F474" s="204">
        <v>375</v>
      </c>
      <c r="G474" s="196"/>
      <c r="H474" s="196" t="s">
        <v>151</v>
      </c>
    </row>
    <row r="475" spans="1:8" ht="23.1" customHeight="1">
      <c r="A475" s="203">
        <v>375</v>
      </c>
      <c r="B475" s="196" t="s">
        <v>657</v>
      </c>
      <c r="C475" s="204" t="s">
        <v>631</v>
      </c>
      <c r="D475" s="196" t="s">
        <v>623</v>
      </c>
      <c r="E475" s="204">
        <v>325</v>
      </c>
      <c r="F475" s="204">
        <v>325</v>
      </c>
      <c r="G475" s="196"/>
      <c r="H475" s="196" t="s">
        <v>151</v>
      </c>
    </row>
    <row r="476" spans="1:8" ht="23.1" customHeight="1">
      <c r="A476" s="203">
        <v>376</v>
      </c>
      <c r="B476" s="196" t="s">
        <v>510</v>
      </c>
      <c r="C476" s="204" t="s">
        <v>631</v>
      </c>
      <c r="D476" s="196" t="s">
        <v>623</v>
      </c>
      <c r="E476" s="204">
        <v>325</v>
      </c>
      <c r="F476" s="204">
        <v>325</v>
      </c>
      <c r="G476" s="196"/>
      <c r="H476" s="196" t="s">
        <v>151</v>
      </c>
    </row>
    <row r="477" spans="1:8" ht="23.1" customHeight="1">
      <c r="A477" s="203">
        <v>377</v>
      </c>
      <c r="B477" s="196" t="s">
        <v>658</v>
      </c>
      <c r="C477" s="204" t="s">
        <v>631</v>
      </c>
      <c r="D477" s="196" t="s">
        <v>623</v>
      </c>
      <c r="E477" s="204">
        <v>375</v>
      </c>
      <c r="F477" s="204">
        <v>375</v>
      </c>
      <c r="G477" s="196"/>
      <c r="H477" s="196" t="s">
        <v>151</v>
      </c>
    </row>
    <row r="478" spans="1:8" ht="23.1" customHeight="1">
      <c r="A478" s="203">
        <v>378</v>
      </c>
      <c r="B478" s="196" t="s">
        <v>659</v>
      </c>
      <c r="C478" s="204" t="s">
        <v>631</v>
      </c>
      <c r="D478" s="196" t="s">
        <v>623</v>
      </c>
      <c r="E478" s="204">
        <v>375</v>
      </c>
      <c r="F478" s="204">
        <v>375</v>
      </c>
      <c r="G478" s="196"/>
      <c r="H478" s="196" t="s">
        <v>151</v>
      </c>
    </row>
    <row r="479" spans="1:8" ht="23.1" customHeight="1">
      <c r="A479" s="203">
        <v>379</v>
      </c>
      <c r="B479" s="196" t="s">
        <v>660</v>
      </c>
      <c r="C479" s="196" t="s">
        <v>661</v>
      </c>
      <c r="D479" s="196" t="s">
        <v>623</v>
      </c>
      <c r="E479" s="204">
        <v>300</v>
      </c>
      <c r="F479" s="204">
        <v>300</v>
      </c>
      <c r="G479" s="196"/>
      <c r="H479" s="196" t="s">
        <v>151</v>
      </c>
    </row>
    <row r="480" spans="1:8" ht="24.75">
      <c r="A480" s="203">
        <v>380</v>
      </c>
      <c r="B480" s="203" t="s">
        <v>662</v>
      </c>
      <c r="C480" s="196" t="s">
        <v>663</v>
      </c>
      <c r="D480" s="196" t="s">
        <v>623</v>
      </c>
      <c r="E480" s="204">
        <v>88</v>
      </c>
      <c r="F480" s="204">
        <v>88</v>
      </c>
      <c r="G480" s="196"/>
      <c r="H480" s="196" t="s">
        <v>151</v>
      </c>
    </row>
    <row r="481" spans="1:8" ht="25.5">
      <c r="A481" s="203">
        <v>381</v>
      </c>
      <c r="B481" s="196" t="s">
        <v>664</v>
      </c>
      <c r="C481" s="196" t="s">
        <v>665</v>
      </c>
      <c r="D481" s="196" t="s">
        <v>623</v>
      </c>
      <c r="E481" s="204">
        <v>162.5</v>
      </c>
      <c r="F481" s="204">
        <v>162.5</v>
      </c>
      <c r="G481" s="196"/>
      <c r="H481" s="196" t="s">
        <v>151</v>
      </c>
    </row>
    <row r="482" spans="1:8" ht="25.5">
      <c r="A482" s="203">
        <v>382</v>
      </c>
      <c r="B482" s="196" t="s">
        <v>666</v>
      </c>
      <c r="C482" s="196" t="s">
        <v>667</v>
      </c>
      <c r="D482" s="196" t="s">
        <v>623</v>
      </c>
      <c r="E482" s="204">
        <v>167.5</v>
      </c>
      <c r="F482" s="204">
        <v>167.5</v>
      </c>
      <c r="G482" s="196"/>
      <c r="H482" s="196" t="s">
        <v>151</v>
      </c>
    </row>
    <row r="483" spans="1:8" ht="25.5">
      <c r="A483" s="203">
        <v>383</v>
      </c>
      <c r="B483" s="196" t="s">
        <v>668</v>
      </c>
      <c r="C483" s="196" t="s">
        <v>669</v>
      </c>
      <c r="D483" s="196" t="s">
        <v>623</v>
      </c>
      <c r="E483" s="204">
        <v>80</v>
      </c>
      <c r="F483" s="204">
        <v>80</v>
      </c>
      <c r="G483" s="196"/>
      <c r="H483" s="196" t="s">
        <v>151</v>
      </c>
    </row>
    <row r="484" spans="1:8" ht="25.5">
      <c r="A484" s="203">
        <v>384</v>
      </c>
      <c r="B484" s="196" t="s">
        <v>670</v>
      </c>
      <c r="C484" s="196" t="s">
        <v>671</v>
      </c>
      <c r="D484" s="196" t="s">
        <v>623</v>
      </c>
      <c r="E484" s="204">
        <v>150</v>
      </c>
      <c r="F484" s="204">
        <v>150</v>
      </c>
      <c r="G484" s="196"/>
      <c r="H484" s="196" t="s">
        <v>151</v>
      </c>
    </row>
    <row r="485" spans="1:8" ht="25.5">
      <c r="A485" s="203">
        <v>385</v>
      </c>
      <c r="B485" s="196" t="s">
        <v>672</v>
      </c>
      <c r="C485" s="196" t="s">
        <v>673</v>
      </c>
      <c r="D485" s="196" t="s">
        <v>623</v>
      </c>
      <c r="E485" s="204">
        <v>262.5</v>
      </c>
      <c r="F485" s="204">
        <v>262.5</v>
      </c>
      <c r="G485" s="196"/>
      <c r="H485" s="196" t="s">
        <v>151</v>
      </c>
    </row>
    <row r="486" spans="1:8" ht="25.5">
      <c r="A486" s="203">
        <v>386</v>
      </c>
      <c r="B486" s="196" t="s">
        <v>674</v>
      </c>
      <c r="C486" s="196" t="s">
        <v>675</v>
      </c>
      <c r="D486" s="196" t="s">
        <v>623</v>
      </c>
      <c r="E486" s="204">
        <v>259</v>
      </c>
      <c r="F486" s="204">
        <v>259</v>
      </c>
      <c r="G486" s="196"/>
      <c r="H486" s="196" t="s">
        <v>151</v>
      </c>
    </row>
    <row r="487" spans="1:8" ht="24.75">
      <c r="A487" s="203">
        <v>387</v>
      </c>
      <c r="B487" s="196" t="s">
        <v>676</v>
      </c>
      <c r="C487" s="196" t="s">
        <v>677</v>
      </c>
      <c r="D487" s="196" t="s">
        <v>623</v>
      </c>
      <c r="E487" s="204">
        <v>84</v>
      </c>
      <c r="F487" s="204">
        <v>84</v>
      </c>
      <c r="G487" s="196"/>
      <c r="H487" s="196" t="s">
        <v>151</v>
      </c>
    </row>
    <row r="488" spans="1:8" ht="25.5">
      <c r="A488" s="203">
        <v>388</v>
      </c>
      <c r="B488" s="196" t="s">
        <v>678</v>
      </c>
      <c r="C488" s="196" t="s">
        <v>679</v>
      </c>
      <c r="D488" s="196" t="s">
        <v>623</v>
      </c>
      <c r="E488" s="204">
        <v>228</v>
      </c>
      <c r="F488" s="204">
        <v>228</v>
      </c>
      <c r="G488" s="196"/>
      <c r="H488" s="196" t="s">
        <v>151</v>
      </c>
    </row>
    <row r="489" spans="1:8" ht="25.5">
      <c r="A489" s="203">
        <v>389</v>
      </c>
      <c r="B489" s="196" t="s">
        <v>680</v>
      </c>
      <c r="C489" s="196" t="s">
        <v>681</v>
      </c>
      <c r="D489" s="196" t="s">
        <v>623</v>
      </c>
      <c r="E489" s="204">
        <v>170.2</v>
      </c>
      <c r="F489" s="204">
        <v>170.2</v>
      </c>
      <c r="G489" s="196"/>
      <c r="H489" s="196" t="s">
        <v>151</v>
      </c>
    </row>
    <row r="490" spans="1:8" ht="24.75">
      <c r="A490" s="203">
        <v>390</v>
      </c>
      <c r="B490" s="196" t="s">
        <v>682</v>
      </c>
      <c r="C490" s="196" t="s">
        <v>683</v>
      </c>
      <c r="D490" s="196" t="s">
        <v>623</v>
      </c>
      <c r="E490" s="204">
        <v>237</v>
      </c>
      <c r="F490" s="204">
        <v>237</v>
      </c>
      <c r="G490" s="196"/>
      <c r="H490" s="196" t="s">
        <v>151</v>
      </c>
    </row>
    <row r="491" spans="1:8" ht="25.5">
      <c r="A491" s="203">
        <v>391</v>
      </c>
      <c r="B491" s="196" t="s">
        <v>684</v>
      </c>
      <c r="C491" s="196" t="s">
        <v>685</v>
      </c>
      <c r="D491" s="196" t="s">
        <v>623</v>
      </c>
      <c r="E491" s="204">
        <v>438</v>
      </c>
      <c r="F491" s="204">
        <v>438</v>
      </c>
      <c r="G491" s="196"/>
      <c r="H491" s="196" t="s">
        <v>151</v>
      </c>
    </row>
    <row r="492" spans="1:8" ht="25.5">
      <c r="A492" s="203">
        <v>392</v>
      </c>
      <c r="B492" s="196" t="s">
        <v>686</v>
      </c>
      <c r="C492" s="196" t="s">
        <v>687</v>
      </c>
      <c r="D492" s="196" t="s">
        <v>623</v>
      </c>
      <c r="E492" s="204">
        <v>90</v>
      </c>
      <c r="F492" s="204">
        <v>90</v>
      </c>
      <c r="G492" s="196"/>
      <c r="H492" s="196" t="s">
        <v>151</v>
      </c>
    </row>
    <row r="493" spans="1:8" ht="24.75">
      <c r="A493" s="203">
        <v>393</v>
      </c>
      <c r="B493" s="196" t="s">
        <v>682</v>
      </c>
      <c r="C493" s="196" t="s">
        <v>688</v>
      </c>
      <c r="D493" s="196" t="s">
        <v>623</v>
      </c>
      <c r="E493" s="204">
        <v>45</v>
      </c>
      <c r="F493" s="204">
        <v>45</v>
      </c>
      <c r="G493" s="196"/>
      <c r="H493" s="196" t="s">
        <v>151</v>
      </c>
    </row>
    <row r="494" spans="1:8" ht="24.75">
      <c r="A494" s="203">
        <v>394</v>
      </c>
      <c r="B494" s="196" t="s">
        <v>689</v>
      </c>
      <c r="C494" s="196" t="s">
        <v>690</v>
      </c>
      <c r="D494" s="196" t="s">
        <v>623</v>
      </c>
      <c r="E494" s="204">
        <v>304</v>
      </c>
      <c r="F494" s="204">
        <v>304</v>
      </c>
      <c r="G494" s="196"/>
      <c r="H494" s="196" t="s">
        <v>151</v>
      </c>
    </row>
    <row r="495" spans="1:8" ht="24.75">
      <c r="A495" s="203">
        <v>395</v>
      </c>
      <c r="B495" s="196" t="s">
        <v>691</v>
      </c>
      <c r="C495" s="196" t="s">
        <v>692</v>
      </c>
      <c r="D495" s="196" t="s">
        <v>623</v>
      </c>
      <c r="E495" s="204">
        <v>228</v>
      </c>
      <c r="F495" s="204">
        <v>228</v>
      </c>
      <c r="G495" s="196"/>
      <c r="H495" s="196" t="s">
        <v>151</v>
      </c>
    </row>
    <row r="496" spans="1:8" ht="25.5">
      <c r="A496" s="203">
        <v>396</v>
      </c>
      <c r="B496" s="196" t="s">
        <v>691</v>
      </c>
      <c r="C496" s="196" t="s">
        <v>693</v>
      </c>
      <c r="D496" s="196" t="s">
        <v>623</v>
      </c>
      <c r="E496" s="204">
        <v>36.4</v>
      </c>
      <c r="F496" s="204">
        <v>36.4</v>
      </c>
      <c r="G496" s="196"/>
      <c r="H496" s="196" t="s">
        <v>151</v>
      </c>
    </row>
    <row r="497" spans="1:8" ht="26.1" customHeight="1">
      <c r="A497" s="203">
        <v>397</v>
      </c>
      <c r="B497" s="196" t="s">
        <v>694</v>
      </c>
      <c r="C497" s="196" t="s">
        <v>695</v>
      </c>
      <c r="D497" s="196" t="s">
        <v>623</v>
      </c>
      <c r="E497" s="204">
        <v>211.2</v>
      </c>
      <c r="F497" s="204">
        <v>211.2</v>
      </c>
      <c r="G497" s="196"/>
      <c r="H497" s="196" t="s">
        <v>151</v>
      </c>
    </row>
    <row r="498" spans="1:8" ht="21" customHeight="1">
      <c r="A498" s="203">
        <v>398</v>
      </c>
      <c r="B498" s="196" t="s">
        <v>657</v>
      </c>
      <c r="C498" s="204" t="s">
        <v>696</v>
      </c>
      <c r="D498" s="196" t="s">
        <v>623</v>
      </c>
      <c r="E498" s="204">
        <v>39</v>
      </c>
      <c r="F498" s="204">
        <v>39</v>
      </c>
      <c r="G498" s="196"/>
      <c r="H498" s="196" t="s">
        <v>151</v>
      </c>
    </row>
    <row r="499" spans="1:8" ht="21" customHeight="1">
      <c r="A499" s="203">
        <v>399</v>
      </c>
      <c r="B499" s="196" t="s">
        <v>510</v>
      </c>
      <c r="C499" s="204" t="s">
        <v>697</v>
      </c>
      <c r="D499" s="196" t="s">
        <v>623</v>
      </c>
      <c r="E499" s="204">
        <v>39</v>
      </c>
      <c r="F499" s="204">
        <v>39</v>
      </c>
      <c r="G499" s="196"/>
      <c r="H499" s="196" t="s">
        <v>151</v>
      </c>
    </row>
    <row r="500" spans="1:8" ht="21" customHeight="1">
      <c r="A500" s="203">
        <v>400</v>
      </c>
      <c r="B500" s="196" t="s">
        <v>510</v>
      </c>
      <c r="C500" s="204" t="s">
        <v>698</v>
      </c>
      <c r="D500" s="196" t="s">
        <v>623</v>
      </c>
      <c r="E500" s="204">
        <v>39</v>
      </c>
      <c r="F500" s="204">
        <v>39</v>
      </c>
      <c r="G500" s="196"/>
      <c r="H500" s="196" t="s">
        <v>151</v>
      </c>
    </row>
    <row r="501" spans="1:8" ht="21" customHeight="1">
      <c r="A501" s="203">
        <v>401</v>
      </c>
      <c r="B501" s="196" t="s">
        <v>510</v>
      </c>
      <c r="C501" s="204" t="s">
        <v>699</v>
      </c>
      <c r="D501" s="196" t="s">
        <v>623</v>
      </c>
      <c r="E501" s="204">
        <v>39</v>
      </c>
      <c r="F501" s="204">
        <v>39</v>
      </c>
      <c r="G501" s="196"/>
      <c r="H501" s="196" t="s">
        <v>151</v>
      </c>
    </row>
    <row r="502" spans="1:8" ht="21" customHeight="1">
      <c r="A502" s="203">
        <v>402</v>
      </c>
      <c r="B502" s="196" t="s">
        <v>510</v>
      </c>
      <c r="C502" s="204" t="s">
        <v>700</v>
      </c>
      <c r="D502" s="196" t="s">
        <v>623</v>
      </c>
      <c r="E502" s="204">
        <v>39</v>
      </c>
      <c r="F502" s="204">
        <v>39</v>
      </c>
      <c r="G502" s="196"/>
      <c r="H502" s="196" t="s">
        <v>151</v>
      </c>
    </row>
    <row r="503" spans="1:8" ht="21" customHeight="1">
      <c r="A503" s="203">
        <v>403</v>
      </c>
      <c r="B503" s="196" t="s">
        <v>510</v>
      </c>
      <c r="C503" s="204" t="s">
        <v>701</v>
      </c>
      <c r="D503" s="196" t="s">
        <v>623</v>
      </c>
      <c r="E503" s="204">
        <v>39</v>
      </c>
      <c r="F503" s="204">
        <v>39</v>
      </c>
      <c r="G503" s="196"/>
      <c r="H503" s="196" t="s">
        <v>151</v>
      </c>
    </row>
    <row r="504" spans="1:8" ht="21" customHeight="1">
      <c r="A504" s="203">
        <v>404</v>
      </c>
      <c r="B504" s="196" t="s">
        <v>658</v>
      </c>
      <c r="C504" s="204" t="s">
        <v>697</v>
      </c>
      <c r="D504" s="196" t="s">
        <v>623</v>
      </c>
      <c r="E504" s="204">
        <v>39</v>
      </c>
      <c r="F504" s="204">
        <v>39</v>
      </c>
      <c r="G504" s="196"/>
      <c r="H504" s="196" t="s">
        <v>151</v>
      </c>
    </row>
    <row r="505" spans="1:8" ht="21" customHeight="1">
      <c r="A505" s="203">
        <v>405</v>
      </c>
      <c r="B505" s="196" t="s">
        <v>658</v>
      </c>
      <c r="C505" s="204" t="s">
        <v>698</v>
      </c>
      <c r="D505" s="196" t="s">
        <v>623</v>
      </c>
      <c r="E505" s="204">
        <v>39</v>
      </c>
      <c r="F505" s="204">
        <v>39</v>
      </c>
      <c r="G505" s="196"/>
      <c r="H505" s="196" t="s">
        <v>151</v>
      </c>
    </row>
    <row r="506" spans="1:8" ht="21" customHeight="1">
      <c r="A506" s="203">
        <v>406</v>
      </c>
      <c r="B506" s="196" t="s">
        <v>658</v>
      </c>
      <c r="C506" s="204" t="s">
        <v>699</v>
      </c>
      <c r="D506" s="196" t="s">
        <v>623</v>
      </c>
      <c r="E506" s="204">
        <v>39</v>
      </c>
      <c r="F506" s="204">
        <v>39</v>
      </c>
      <c r="G506" s="196"/>
      <c r="H506" s="196" t="s">
        <v>151</v>
      </c>
    </row>
    <row r="507" spans="1:8" ht="21" customHeight="1">
      <c r="A507" s="203">
        <v>407</v>
      </c>
      <c r="B507" s="196" t="s">
        <v>658</v>
      </c>
      <c r="C507" s="204" t="s">
        <v>700</v>
      </c>
      <c r="D507" s="196" t="s">
        <v>623</v>
      </c>
      <c r="E507" s="204">
        <v>39</v>
      </c>
      <c r="F507" s="204">
        <v>39</v>
      </c>
      <c r="G507" s="196"/>
      <c r="H507" s="196" t="s">
        <v>151</v>
      </c>
    </row>
    <row r="508" spans="1:8" ht="21" customHeight="1">
      <c r="A508" s="203">
        <v>408</v>
      </c>
      <c r="B508" s="196" t="s">
        <v>658</v>
      </c>
      <c r="C508" s="204" t="s">
        <v>701</v>
      </c>
      <c r="D508" s="196" t="s">
        <v>623</v>
      </c>
      <c r="E508" s="204">
        <v>39</v>
      </c>
      <c r="F508" s="204">
        <v>39</v>
      </c>
      <c r="G508" s="196"/>
      <c r="H508" s="196" t="s">
        <v>151</v>
      </c>
    </row>
    <row r="509" spans="1:8" ht="21" customHeight="1">
      <c r="A509" s="203">
        <v>409</v>
      </c>
      <c r="B509" s="196" t="s">
        <v>658</v>
      </c>
      <c r="C509" s="204" t="s">
        <v>702</v>
      </c>
      <c r="D509" s="196" t="s">
        <v>623</v>
      </c>
      <c r="E509" s="204">
        <v>39</v>
      </c>
      <c r="F509" s="204">
        <v>39</v>
      </c>
      <c r="G509" s="196"/>
      <c r="H509" s="196" t="s">
        <v>151</v>
      </c>
    </row>
    <row r="510" spans="1:8" ht="21" customHeight="1">
      <c r="A510" s="203">
        <v>410</v>
      </c>
      <c r="B510" s="196" t="s">
        <v>659</v>
      </c>
      <c r="C510" s="204" t="s">
        <v>703</v>
      </c>
      <c r="D510" s="196" t="s">
        <v>623</v>
      </c>
      <c r="E510" s="204">
        <v>39</v>
      </c>
      <c r="F510" s="204">
        <v>39</v>
      </c>
      <c r="G510" s="196"/>
      <c r="H510" s="196" t="s">
        <v>151</v>
      </c>
    </row>
    <row r="511" spans="1:8" ht="21" customHeight="1">
      <c r="A511" s="203">
        <v>411</v>
      </c>
      <c r="B511" s="196" t="s">
        <v>659</v>
      </c>
      <c r="C511" s="204" t="s">
        <v>704</v>
      </c>
      <c r="D511" s="196" t="s">
        <v>623</v>
      </c>
      <c r="E511" s="204">
        <v>39</v>
      </c>
      <c r="F511" s="204">
        <v>39</v>
      </c>
      <c r="G511" s="196"/>
      <c r="H511" s="196" t="s">
        <v>151</v>
      </c>
    </row>
    <row r="512" spans="1:8" ht="21" customHeight="1">
      <c r="A512" s="203">
        <v>412</v>
      </c>
      <c r="B512" s="196" t="s">
        <v>659</v>
      </c>
      <c r="C512" s="204" t="s">
        <v>705</v>
      </c>
      <c r="D512" s="196" t="s">
        <v>623</v>
      </c>
      <c r="E512" s="204">
        <v>39</v>
      </c>
      <c r="F512" s="204">
        <v>39</v>
      </c>
      <c r="G512" s="196"/>
      <c r="H512" s="196" t="s">
        <v>151</v>
      </c>
    </row>
    <row r="513" spans="1:8" ht="21" customHeight="1">
      <c r="A513" s="203">
        <v>413</v>
      </c>
      <c r="B513" s="196" t="s">
        <v>659</v>
      </c>
      <c r="C513" s="204" t="s">
        <v>696</v>
      </c>
      <c r="D513" s="196" t="s">
        <v>623</v>
      </c>
      <c r="E513" s="204">
        <v>39</v>
      </c>
      <c r="F513" s="204">
        <v>39</v>
      </c>
      <c r="G513" s="196"/>
      <c r="H513" s="196" t="s">
        <v>151</v>
      </c>
    </row>
    <row r="514" spans="1:8" ht="21" customHeight="1">
      <c r="A514" s="203">
        <v>414</v>
      </c>
      <c r="B514" s="196" t="s">
        <v>659</v>
      </c>
      <c r="C514" s="204" t="s">
        <v>706</v>
      </c>
      <c r="D514" s="196" t="s">
        <v>623</v>
      </c>
      <c r="E514" s="204">
        <v>39</v>
      </c>
      <c r="F514" s="204">
        <v>39</v>
      </c>
      <c r="G514" s="196"/>
      <c r="H514" s="196" t="s">
        <v>151</v>
      </c>
    </row>
    <row r="515" spans="1:8" ht="21" customHeight="1">
      <c r="A515" s="203">
        <v>415</v>
      </c>
      <c r="B515" s="196" t="s">
        <v>707</v>
      </c>
      <c r="C515" s="196" t="s">
        <v>708</v>
      </c>
      <c r="D515" s="196" t="s">
        <v>623</v>
      </c>
      <c r="E515" s="204">
        <v>39</v>
      </c>
      <c r="F515" s="204">
        <v>39</v>
      </c>
      <c r="G515" s="196"/>
      <c r="H515" s="196" t="s">
        <v>151</v>
      </c>
    </row>
    <row r="516" spans="1:8" ht="21" customHeight="1">
      <c r="A516" s="203">
        <v>416</v>
      </c>
      <c r="B516" s="196" t="s">
        <v>709</v>
      </c>
      <c r="C516" s="196" t="s">
        <v>710</v>
      </c>
      <c r="D516" s="196" t="s">
        <v>623</v>
      </c>
      <c r="E516" s="204">
        <v>39</v>
      </c>
      <c r="F516" s="204">
        <v>39</v>
      </c>
      <c r="G516" s="196"/>
      <c r="H516" s="196" t="s">
        <v>151</v>
      </c>
    </row>
    <row r="517" spans="1:8" ht="22.5">
      <c r="A517" s="203">
        <v>417</v>
      </c>
      <c r="B517" s="203" t="s">
        <v>656</v>
      </c>
      <c r="C517" s="204" t="s">
        <v>697</v>
      </c>
      <c r="D517" s="196" t="s">
        <v>623</v>
      </c>
      <c r="E517" s="204">
        <v>78</v>
      </c>
      <c r="F517" s="204">
        <v>78</v>
      </c>
      <c r="G517" s="196"/>
      <c r="H517" s="196" t="s">
        <v>151</v>
      </c>
    </row>
    <row r="518" spans="1:8" ht="22.5">
      <c r="A518" s="203">
        <v>418</v>
      </c>
      <c r="B518" s="203" t="s">
        <v>711</v>
      </c>
      <c r="C518" s="204" t="s">
        <v>699</v>
      </c>
      <c r="D518" s="196" t="s">
        <v>623</v>
      </c>
      <c r="E518" s="204">
        <v>78</v>
      </c>
      <c r="F518" s="204">
        <v>78</v>
      </c>
      <c r="G518" s="196"/>
      <c r="H518" s="196" t="s">
        <v>151</v>
      </c>
    </row>
    <row r="519" spans="1:8" ht="22.5">
      <c r="A519" s="203">
        <v>419</v>
      </c>
      <c r="B519" s="203" t="s">
        <v>711</v>
      </c>
      <c r="C519" s="204" t="s">
        <v>701</v>
      </c>
      <c r="D519" s="196" t="s">
        <v>623</v>
      </c>
      <c r="E519" s="204">
        <v>78</v>
      </c>
      <c r="F519" s="204">
        <v>78</v>
      </c>
      <c r="G519" s="196"/>
      <c r="H519" s="196" t="s">
        <v>151</v>
      </c>
    </row>
    <row r="520" spans="1:8" ht="18.95" customHeight="1">
      <c r="A520" s="203">
        <v>420</v>
      </c>
      <c r="B520" s="196" t="s">
        <v>712</v>
      </c>
      <c r="C520" s="196" t="s">
        <v>713</v>
      </c>
      <c r="D520" s="196" t="s">
        <v>623</v>
      </c>
      <c r="E520" s="204">
        <v>78</v>
      </c>
      <c r="F520" s="204">
        <v>78</v>
      </c>
      <c r="G520" s="196"/>
      <c r="H520" s="196" t="s">
        <v>151</v>
      </c>
    </row>
    <row r="521" spans="1:8" ht="24.75">
      <c r="A521" s="203">
        <v>421</v>
      </c>
      <c r="B521" s="196" t="s">
        <v>714</v>
      </c>
      <c r="C521" s="196" t="s">
        <v>715</v>
      </c>
      <c r="D521" s="196" t="s">
        <v>623</v>
      </c>
      <c r="E521" s="204">
        <v>78</v>
      </c>
      <c r="F521" s="204">
        <v>78</v>
      </c>
      <c r="G521" s="196"/>
      <c r="H521" s="196" t="s">
        <v>151</v>
      </c>
    </row>
    <row r="522" spans="1:8" ht="21" customHeight="1">
      <c r="A522" s="203">
        <v>422</v>
      </c>
      <c r="B522" s="196" t="s">
        <v>657</v>
      </c>
      <c r="C522" s="204" t="s">
        <v>698</v>
      </c>
      <c r="D522" s="196" t="s">
        <v>623</v>
      </c>
      <c r="E522" s="204">
        <v>78</v>
      </c>
      <c r="F522" s="204">
        <v>78</v>
      </c>
      <c r="G522" s="196"/>
      <c r="H522" s="196" t="s">
        <v>151</v>
      </c>
    </row>
    <row r="523" spans="1:8" ht="38.25">
      <c r="A523" s="203">
        <v>423</v>
      </c>
      <c r="B523" s="203" t="s">
        <v>716</v>
      </c>
      <c r="C523" s="196" t="s">
        <v>717</v>
      </c>
      <c r="D523" s="196" t="s">
        <v>623</v>
      </c>
      <c r="E523" s="204">
        <v>78</v>
      </c>
      <c r="F523" s="204">
        <v>78</v>
      </c>
      <c r="G523" s="196"/>
      <c r="H523" s="196" t="s">
        <v>151</v>
      </c>
    </row>
    <row r="524" spans="1:8" ht="18" customHeight="1">
      <c r="A524" s="203">
        <v>424</v>
      </c>
      <c r="B524" s="196" t="s">
        <v>718</v>
      </c>
      <c r="C524" s="196" t="s">
        <v>719</v>
      </c>
      <c r="D524" s="196" t="s">
        <v>623</v>
      </c>
      <c r="E524" s="204">
        <v>78</v>
      </c>
      <c r="F524" s="204">
        <v>78</v>
      </c>
      <c r="G524" s="196"/>
      <c r="H524" s="196" t="s">
        <v>151</v>
      </c>
    </row>
    <row r="525" spans="1:8" ht="18" customHeight="1">
      <c r="A525" s="203">
        <v>425</v>
      </c>
      <c r="B525" s="196" t="s">
        <v>720</v>
      </c>
      <c r="C525" s="196" t="s">
        <v>720</v>
      </c>
      <c r="D525" s="196" t="s">
        <v>623</v>
      </c>
      <c r="E525" s="204">
        <v>78</v>
      </c>
      <c r="F525" s="204">
        <v>78</v>
      </c>
      <c r="G525" s="196"/>
      <c r="H525" s="196" t="s">
        <v>151</v>
      </c>
    </row>
    <row r="526" spans="1:8" ht="18" customHeight="1">
      <c r="A526" s="203">
        <v>426</v>
      </c>
      <c r="B526" s="196" t="s">
        <v>721</v>
      </c>
      <c r="C526" s="196" t="s">
        <v>722</v>
      </c>
      <c r="D526" s="196" t="s">
        <v>623</v>
      </c>
      <c r="E526" s="204">
        <v>58.5</v>
      </c>
      <c r="F526" s="204">
        <v>58.5</v>
      </c>
      <c r="G526" s="196"/>
      <c r="H526" s="196" t="s">
        <v>151</v>
      </c>
    </row>
    <row r="527" spans="1:8" ht="36.75">
      <c r="A527" s="203">
        <v>427</v>
      </c>
      <c r="B527" s="196" t="s">
        <v>723</v>
      </c>
      <c r="C527" s="196" t="s">
        <v>724</v>
      </c>
      <c r="D527" s="196" t="s">
        <v>623</v>
      </c>
      <c r="E527" s="204">
        <v>48.4</v>
      </c>
      <c r="F527" s="204">
        <v>48.4</v>
      </c>
      <c r="G527" s="196"/>
      <c r="H527" s="196" t="s">
        <v>151</v>
      </c>
    </row>
    <row r="528" spans="1:8" ht="24.75">
      <c r="A528" s="203">
        <v>428</v>
      </c>
      <c r="B528" s="196" t="s">
        <v>725</v>
      </c>
      <c r="C528" s="196" t="s">
        <v>726</v>
      </c>
      <c r="D528" s="196" t="s">
        <v>623</v>
      </c>
      <c r="E528" s="204">
        <v>48.4</v>
      </c>
      <c r="F528" s="204">
        <v>48.4</v>
      </c>
      <c r="G528" s="196"/>
      <c r="H528" s="196" t="s">
        <v>151</v>
      </c>
    </row>
    <row r="529" spans="1:8" ht="18" customHeight="1">
      <c r="A529" s="203">
        <v>429</v>
      </c>
      <c r="B529" s="196" t="s">
        <v>727</v>
      </c>
      <c r="C529" s="196" t="s">
        <v>728</v>
      </c>
      <c r="D529" s="196" t="s">
        <v>623</v>
      </c>
      <c r="E529" s="204">
        <v>48.4</v>
      </c>
      <c r="F529" s="204">
        <v>48.4</v>
      </c>
      <c r="G529" s="196"/>
      <c r="H529" s="196" t="s">
        <v>151</v>
      </c>
    </row>
    <row r="530" spans="1:8" ht="18" customHeight="1">
      <c r="A530" s="203">
        <v>430</v>
      </c>
      <c r="B530" s="196" t="s">
        <v>666</v>
      </c>
      <c r="C530" s="196" t="s">
        <v>729</v>
      </c>
      <c r="D530" s="196" t="s">
        <v>623</v>
      </c>
      <c r="E530" s="204">
        <v>48.4</v>
      </c>
      <c r="F530" s="204">
        <v>48.4</v>
      </c>
      <c r="G530" s="196"/>
      <c r="H530" s="196" t="s">
        <v>151</v>
      </c>
    </row>
    <row r="531" spans="1:8" ht="18" customHeight="1">
      <c r="A531" s="203">
        <v>431</v>
      </c>
      <c r="B531" s="196" t="s">
        <v>668</v>
      </c>
      <c r="C531" s="196" t="s">
        <v>730</v>
      </c>
      <c r="D531" s="196" t="s">
        <v>623</v>
      </c>
      <c r="E531" s="204">
        <v>48.4</v>
      </c>
      <c r="F531" s="204">
        <v>48.4</v>
      </c>
      <c r="G531" s="196"/>
      <c r="H531" s="196" t="s">
        <v>151</v>
      </c>
    </row>
    <row r="532" spans="1:8" ht="25.5">
      <c r="A532" s="203">
        <v>432</v>
      </c>
      <c r="B532" s="196" t="s">
        <v>731</v>
      </c>
      <c r="C532" s="196" t="s">
        <v>732</v>
      </c>
      <c r="D532" s="196" t="s">
        <v>623</v>
      </c>
      <c r="E532" s="204">
        <v>97.9</v>
      </c>
      <c r="F532" s="204">
        <v>97.9</v>
      </c>
      <c r="G532" s="196"/>
      <c r="H532" s="196" t="s">
        <v>151</v>
      </c>
    </row>
    <row r="533" spans="1:8" ht="24.75">
      <c r="A533" s="203">
        <v>433</v>
      </c>
      <c r="B533" s="200" t="s">
        <v>733</v>
      </c>
      <c r="C533" s="200" t="s">
        <v>734</v>
      </c>
      <c r="D533" s="200" t="s">
        <v>623</v>
      </c>
      <c r="E533" s="204">
        <v>48.4</v>
      </c>
      <c r="F533" s="204">
        <v>48.4</v>
      </c>
      <c r="G533" s="196"/>
      <c r="H533" s="196" t="s">
        <v>151</v>
      </c>
    </row>
    <row r="534" spans="1:8" ht="24.75">
      <c r="A534" s="203">
        <v>434</v>
      </c>
      <c r="B534" s="196" t="s">
        <v>735</v>
      </c>
      <c r="C534" s="196" t="s">
        <v>736</v>
      </c>
      <c r="D534" s="196" t="s">
        <v>623</v>
      </c>
      <c r="E534" s="204">
        <v>48.4</v>
      </c>
      <c r="F534" s="204">
        <v>48.4</v>
      </c>
      <c r="G534" s="196"/>
      <c r="H534" s="196" t="s">
        <v>151</v>
      </c>
    </row>
    <row r="535" spans="1:8" ht="24.75">
      <c r="A535" s="203">
        <v>435</v>
      </c>
      <c r="B535" s="205" t="s">
        <v>737</v>
      </c>
      <c r="C535" s="205" t="s">
        <v>738</v>
      </c>
      <c r="D535" s="205" t="s">
        <v>623</v>
      </c>
      <c r="E535" s="204">
        <v>48.4</v>
      </c>
      <c r="F535" s="204">
        <v>48.4</v>
      </c>
      <c r="G535" s="196"/>
      <c r="H535" s="196" t="s">
        <v>151</v>
      </c>
    </row>
    <row r="536" spans="1:8" ht="18.95" customHeight="1">
      <c r="A536" s="203">
        <v>436</v>
      </c>
      <c r="B536" s="196" t="s">
        <v>684</v>
      </c>
      <c r="C536" s="196" t="s">
        <v>739</v>
      </c>
      <c r="D536" s="196" t="s">
        <v>623</v>
      </c>
      <c r="E536" s="204">
        <v>49.5</v>
      </c>
      <c r="F536" s="204">
        <v>49.5</v>
      </c>
      <c r="G536" s="196"/>
      <c r="H536" s="196" t="s">
        <v>151</v>
      </c>
    </row>
    <row r="537" spans="1:8" ht="36.75">
      <c r="A537" s="206">
        <v>437</v>
      </c>
      <c r="B537" s="200" t="s">
        <v>740</v>
      </c>
      <c r="C537" s="200" t="s">
        <v>741</v>
      </c>
      <c r="D537" s="196" t="s">
        <v>623</v>
      </c>
      <c r="E537" s="204">
        <v>62.5</v>
      </c>
      <c r="F537" s="204">
        <v>62.5</v>
      </c>
      <c r="G537" s="196"/>
      <c r="H537" s="196" t="s">
        <v>151</v>
      </c>
    </row>
    <row r="538" spans="1:8" ht="37.5">
      <c r="A538" s="203">
        <v>438</v>
      </c>
      <c r="B538" s="196" t="s">
        <v>742</v>
      </c>
      <c r="C538" s="196" t="s">
        <v>743</v>
      </c>
      <c r="D538" s="196" t="s">
        <v>623</v>
      </c>
      <c r="E538" s="204">
        <v>48.4</v>
      </c>
      <c r="F538" s="204">
        <v>48.4</v>
      </c>
      <c r="G538" s="196"/>
      <c r="H538" s="196" t="s">
        <v>151</v>
      </c>
    </row>
    <row r="539" spans="1:8" ht="24" customHeight="1">
      <c r="A539" s="203">
        <v>439</v>
      </c>
      <c r="B539" s="196" t="s">
        <v>694</v>
      </c>
      <c r="C539" s="196" t="s">
        <v>744</v>
      </c>
      <c r="D539" s="196" t="s">
        <v>623</v>
      </c>
      <c r="E539" s="204">
        <v>48.4</v>
      </c>
      <c r="F539" s="204">
        <v>48.4</v>
      </c>
      <c r="G539" s="196"/>
      <c r="H539" s="196" t="s">
        <v>151</v>
      </c>
    </row>
    <row r="540" spans="1:8" ht="24" customHeight="1">
      <c r="A540" s="203">
        <v>440</v>
      </c>
      <c r="B540" s="196" t="s">
        <v>745</v>
      </c>
      <c r="C540" s="196" t="s">
        <v>746</v>
      </c>
      <c r="D540" s="196" t="s">
        <v>623</v>
      </c>
      <c r="E540" s="204">
        <v>28.98</v>
      </c>
      <c r="F540" s="204">
        <v>28.98</v>
      </c>
      <c r="G540" s="196"/>
      <c r="H540" s="196" t="s">
        <v>151</v>
      </c>
    </row>
    <row r="541" spans="1:8" ht="24" customHeight="1">
      <c r="A541" s="203">
        <v>441</v>
      </c>
      <c r="B541" s="203" t="s">
        <v>747</v>
      </c>
      <c r="C541" s="196" t="s">
        <v>748</v>
      </c>
      <c r="D541" s="196" t="s">
        <v>749</v>
      </c>
      <c r="E541" s="204">
        <v>456</v>
      </c>
      <c r="F541" s="204">
        <v>456</v>
      </c>
      <c r="G541" s="196"/>
      <c r="H541" s="196" t="s">
        <v>151</v>
      </c>
    </row>
    <row r="542" spans="1:8" ht="24" customHeight="1">
      <c r="A542" s="203">
        <v>442</v>
      </c>
      <c r="B542" s="196" t="s">
        <v>750</v>
      </c>
      <c r="C542" s="196" t="s">
        <v>751</v>
      </c>
      <c r="D542" s="196" t="s">
        <v>749</v>
      </c>
      <c r="E542" s="204">
        <v>1008</v>
      </c>
      <c r="F542" s="196"/>
      <c r="G542" s="204">
        <v>1008</v>
      </c>
      <c r="H542" s="196" t="s">
        <v>151</v>
      </c>
    </row>
    <row r="543" spans="1:8" ht="24" customHeight="1">
      <c r="A543" s="203">
        <v>443</v>
      </c>
      <c r="B543" s="196" t="s">
        <v>63</v>
      </c>
      <c r="C543" s="196" t="s">
        <v>752</v>
      </c>
      <c r="D543" s="196" t="s">
        <v>749</v>
      </c>
      <c r="E543" s="204">
        <v>6670</v>
      </c>
      <c r="F543" s="204">
        <v>4060</v>
      </c>
      <c r="G543" s="204">
        <v>2610</v>
      </c>
      <c r="H543" s="196" t="s">
        <v>151</v>
      </c>
    </row>
    <row r="544" spans="1:8" ht="24" customHeight="1">
      <c r="A544" s="203">
        <v>444</v>
      </c>
      <c r="B544" s="196" t="s">
        <v>753</v>
      </c>
      <c r="C544" s="196"/>
      <c r="D544" s="196" t="s">
        <v>749</v>
      </c>
      <c r="E544" s="204">
        <v>144</v>
      </c>
      <c r="F544" s="204">
        <v>144</v>
      </c>
      <c r="G544" s="196"/>
      <c r="H544" s="196" t="s">
        <v>151</v>
      </c>
    </row>
    <row r="545" spans="1:8" ht="23.1" customHeight="1">
      <c r="A545" s="203">
        <v>445</v>
      </c>
      <c r="B545" s="196" t="s">
        <v>754</v>
      </c>
      <c r="C545" s="196" t="s">
        <v>755</v>
      </c>
      <c r="D545" s="196" t="s">
        <v>756</v>
      </c>
      <c r="E545" s="204">
        <v>5400</v>
      </c>
      <c r="F545" s="204">
        <v>3000</v>
      </c>
      <c r="G545" s="204">
        <v>2400</v>
      </c>
      <c r="H545" s="196" t="s">
        <v>151</v>
      </c>
    </row>
    <row r="546" spans="1:8" ht="23.1" customHeight="1">
      <c r="A546" s="203">
        <v>446</v>
      </c>
      <c r="B546" s="196" t="s">
        <v>757</v>
      </c>
      <c r="C546" s="196" t="s">
        <v>758</v>
      </c>
      <c r="D546" s="196" t="s">
        <v>756</v>
      </c>
      <c r="E546" s="204">
        <v>3840</v>
      </c>
      <c r="F546" s="204">
        <v>1920</v>
      </c>
      <c r="G546" s="204">
        <v>1920</v>
      </c>
      <c r="H546" s="196" t="s">
        <v>151</v>
      </c>
    </row>
    <row r="547" spans="1:8" ht="23.1" customHeight="1">
      <c r="A547" s="203">
        <v>447</v>
      </c>
      <c r="B547" s="196" t="s">
        <v>759</v>
      </c>
      <c r="C547" s="196" t="s">
        <v>755</v>
      </c>
      <c r="D547" s="196" t="s">
        <v>756</v>
      </c>
      <c r="E547" s="204">
        <v>5940</v>
      </c>
      <c r="F547" s="204">
        <v>3300</v>
      </c>
      <c r="G547" s="204">
        <v>2640</v>
      </c>
      <c r="H547" s="196" t="s">
        <v>151</v>
      </c>
    </row>
    <row r="548" spans="1:8" ht="24.95" customHeight="1">
      <c r="A548" s="203">
        <v>448</v>
      </c>
      <c r="B548" s="196" t="s">
        <v>760</v>
      </c>
      <c r="C548" s="196" t="s">
        <v>761</v>
      </c>
      <c r="D548" s="196" t="s">
        <v>756</v>
      </c>
      <c r="E548" s="204">
        <v>4320</v>
      </c>
      <c r="F548" s="204">
        <v>2400</v>
      </c>
      <c r="G548" s="204">
        <v>1920</v>
      </c>
      <c r="H548" s="196" t="s">
        <v>151</v>
      </c>
    </row>
    <row r="549" spans="1:8" ht="24.95" customHeight="1">
      <c r="A549" s="203">
        <v>449</v>
      </c>
      <c r="B549" s="196" t="s">
        <v>762</v>
      </c>
      <c r="C549" s="196" t="s">
        <v>763</v>
      </c>
      <c r="D549" s="196" t="s">
        <v>756</v>
      </c>
      <c r="E549" s="204">
        <v>2400</v>
      </c>
      <c r="F549" s="204">
        <v>1200</v>
      </c>
      <c r="G549" s="204">
        <v>1200</v>
      </c>
      <c r="H549" s="196" t="s">
        <v>151</v>
      </c>
    </row>
    <row r="550" spans="1:8" ht="24.95" customHeight="1">
      <c r="A550" s="203">
        <v>450</v>
      </c>
      <c r="B550" s="196" t="s">
        <v>764</v>
      </c>
      <c r="C550" s="196" t="s">
        <v>765</v>
      </c>
      <c r="D550" s="196" t="s">
        <v>756</v>
      </c>
      <c r="E550" s="204">
        <v>3600</v>
      </c>
      <c r="F550" s="204">
        <v>2000</v>
      </c>
      <c r="G550" s="204">
        <v>1600</v>
      </c>
      <c r="H550" s="196" t="s">
        <v>151</v>
      </c>
    </row>
    <row r="551" spans="1:8" ht="24.95" customHeight="1">
      <c r="A551" s="203">
        <v>451</v>
      </c>
      <c r="B551" s="196" t="s">
        <v>766</v>
      </c>
      <c r="C551" s="196" t="s">
        <v>767</v>
      </c>
      <c r="D551" s="196" t="s">
        <v>756</v>
      </c>
      <c r="E551" s="204">
        <v>6050</v>
      </c>
      <c r="F551" s="196"/>
      <c r="G551" s="204">
        <v>6050</v>
      </c>
      <c r="H551" s="196" t="s">
        <v>151</v>
      </c>
    </row>
    <row r="552" spans="1:8" ht="24.95" customHeight="1">
      <c r="A552" s="203">
        <v>452</v>
      </c>
      <c r="B552" s="196" t="s">
        <v>768</v>
      </c>
      <c r="C552" s="196" t="s">
        <v>767</v>
      </c>
      <c r="D552" s="196" t="s">
        <v>756</v>
      </c>
      <c r="E552" s="204">
        <v>3300</v>
      </c>
      <c r="F552" s="196"/>
      <c r="G552" s="204">
        <v>3300</v>
      </c>
      <c r="H552" s="196" t="s">
        <v>151</v>
      </c>
    </row>
    <row r="553" spans="1:8" ht="24.95" customHeight="1">
      <c r="A553" s="203">
        <v>453</v>
      </c>
      <c r="B553" s="196" t="s">
        <v>769</v>
      </c>
      <c r="C553" s="196" t="s">
        <v>770</v>
      </c>
      <c r="D553" s="196" t="s">
        <v>756</v>
      </c>
      <c r="E553" s="204">
        <v>1950</v>
      </c>
      <c r="F553" s="204">
        <v>1950</v>
      </c>
      <c r="G553" s="196"/>
      <c r="H553" s="196" t="s">
        <v>151</v>
      </c>
    </row>
    <row r="554" spans="1:8" ht="24.95" customHeight="1">
      <c r="A554" s="203">
        <v>454</v>
      </c>
      <c r="B554" s="196" t="s">
        <v>771</v>
      </c>
      <c r="C554" s="196" t="s">
        <v>770</v>
      </c>
      <c r="D554" s="196" t="s">
        <v>756</v>
      </c>
      <c r="E554" s="204">
        <v>1950</v>
      </c>
      <c r="F554" s="204">
        <v>1950</v>
      </c>
      <c r="G554" s="196"/>
      <c r="H554" s="196" t="s">
        <v>151</v>
      </c>
    </row>
    <row r="555" spans="1:8" ht="24.95" customHeight="1">
      <c r="A555" s="203">
        <v>455</v>
      </c>
      <c r="B555" s="196" t="s">
        <v>772</v>
      </c>
      <c r="C555" s="196" t="s">
        <v>773</v>
      </c>
      <c r="D555" s="196" t="s">
        <v>756</v>
      </c>
      <c r="E555" s="204">
        <v>800</v>
      </c>
      <c r="F555" s="204">
        <v>800</v>
      </c>
      <c r="G555" s="196"/>
      <c r="H555" s="196" t="s">
        <v>151</v>
      </c>
    </row>
    <row r="556" spans="1:8" ht="24.95" customHeight="1">
      <c r="A556" s="203">
        <v>456</v>
      </c>
      <c r="B556" s="196" t="s">
        <v>774</v>
      </c>
      <c r="C556" s="196" t="s">
        <v>773</v>
      </c>
      <c r="D556" s="196" t="s">
        <v>756</v>
      </c>
      <c r="E556" s="204">
        <v>800</v>
      </c>
      <c r="F556" s="204">
        <v>800</v>
      </c>
      <c r="G556" s="196"/>
      <c r="H556" s="196" t="s">
        <v>151</v>
      </c>
    </row>
    <row r="557" spans="1:8" ht="24.95" customHeight="1">
      <c r="A557" s="203">
        <v>457</v>
      </c>
      <c r="B557" s="196" t="s">
        <v>775</v>
      </c>
      <c r="C557" s="196" t="s">
        <v>773</v>
      </c>
      <c r="D557" s="196" t="s">
        <v>756</v>
      </c>
      <c r="E557" s="204">
        <v>800</v>
      </c>
      <c r="F557" s="204">
        <v>800</v>
      </c>
      <c r="G557" s="196"/>
      <c r="H557" s="196" t="s">
        <v>151</v>
      </c>
    </row>
    <row r="558" spans="1:8" ht="24.95" customHeight="1">
      <c r="A558" s="203">
        <v>458</v>
      </c>
      <c r="B558" s="196" t="s">
        <v>776</v>
      </c>
      <c r="C558" s="196" t="s">
        <v>777</v>
      </c>
      <c r="D558" s="196" t="s">
        <v>756</v>
      </c>
      <c r="E558" s="204">
        <v>450</v>
      </c>
      <c r="F558" s="204">
        <v>450</v>
      </c>
      <c r="G558" s="196"/>
      <c r="H558" s="196" t="s">
        <v>151</v>
      </c>
    </row>
    <row r="559" spans="1:8" ht="30" customHeight="1">
      <c r="A559" s="219" t="s">
        <v>11</v>
      </c>
      <c r="B559" s="220"/>
      <c r="C559" s="207" t="s">
        <v>13</v>
      </c>
      <c r="D559" s="208"/>
      <c r="E559" s="209">
        <f>SUM(E560:E566)</f>
        <v>4724.2</v>
      </c>
      <c r="F559" s="209"/>
      <c r="G559" s="209"/>
      <c r="H559" s="210"/>
    </row>
    <row r="560" spans="1:8" ht="29.1" customHeight="1">
      <c r="A560" s="196">
        <v>1</v>
      </c>
      <c r="B560" s="196" t="s">
        <v>778</v>
      </c>
      <c r="C560" s="196" t="s">
        <v>779</v>
      </c>
      <c r="D560" s="196" t="s">
        <v>780</v>
      </c>
      <c r="E560" s="196">
        <v>429.2</v>
      </c>
      <c r="F560" s="196"/>
      <c r="G560" s="196"/>
      <c r="H560" s="196" t="s">
        <v>781</v>
      </c>
    </row>
    <row r="561" spans="1:8" ht="29.1" customHeight="1">
      <c r="A561" s="196">
        <v>2</v>
      </c>
      <c r="B561" s="196" t="s">
        <v>782</v>
      </c>
      <c r="C561" s="196" t="s">
        <v>783</v>
      </c>
      <c r="D561" s="196" t="s">
        <v>784</v>
      </c>
      <c r="E561" s="196">
        <v>925</v>
      </c>
      <c r="F561" s="196"/>
      <c r="G561" s="196"/>
      <c r="H561" s="196" t="s">
        <v>781</v>
      </c>
    </row>
    <row r="562" spans="1:8" ht="29.1" customHeight="1">
      <c r="A562" s="196">
        <v>3</v>
      </c>
      <c r="B562" s="196" t="s">
        <v>785</v>
      </c>
      <c r="C562" s="196" t="s">
        <v>786</v>
      </c>
      <c r="D562" s="196" t="s">
        <v>784</v>
      </c>
      <c r="E562" s="196">
        <v>161.5</v>
      </c>
      <c r="F562" s="196"/>
      <c r="G562" s="196"/>
      <c r="H562" s="196" t="s">
        <v>781</v>
      </c>
    </row>
    <row r="563" spans="1:8" ht="29.1" customHeight="1">
      <c r="A563" s="196">
        <v>4</v>
      </c>
      <c r="B563" s="196" t="s">
        <v>787</v>
      </c>
      <c r="C563" s="196" t="s">
        <v>788</v>
      </c>
      <c r="D563" s="196" t="s">
        <v>784</v>
      </c>
      <c r="E563" s="196">
        <v>280</v>
      </c>
      <c r="F563" s="196"/>
      <c r="G563" s="196"/>
      <c r="H563" s="196" t="s">
        <v>781</v>
      </c>
    </row>
    <row r="564" spans="1:8" ht="29.1" customHeight="1">
      <c r="A564" s="196">
        <v>5</v>
      </c>
      <c r="B564" s="196" t="s">
        <v>789</v>
      </c>
      <c r="C564" s="196" t="s">
        <v>790</v>
      </c>
      <c r="D564" s="196" t="s">
        <v>784</v>
      </c>
      <c r="E564" s="196">
        <v>110.5</v>
      </c>
      <c r="F564" s="196"/>
      <c r="G564" s="196"/>
      <c r="H564" s="196" t="s">
        <v>781</v>
      </c>
    </row>
    <row r="565" spans="1:8" ht="29.1" customHeight="1">
      <c r="A565" s="196">
        <v>6</v>
      </c>
      <c r="B565" s="196" t="s">
        <v>791</v>
      </c>
      <c r="C565" s="196" t="s">
        <v>792</v>
      </c>
      <c r="D565" s="196" t="s">
        <v>793</v>
      </c>
      <c r="E565" s="196">
        <v>2618</v>
      </c>
      <c r="F565" s="196"/>
      <c r="G565" s="196"/>
      <c r="H565" s="196" t="s">
        <v>781</v>
      </c>
    </row>
    <row r="566" spans="1:8" ht="29.1" customHeight="1">
      <c r="A566" s="196">
        <v>7</v>
      </c>
      <c r="B566" s="196" t="s">
        <v>794</v>
      </c>
      <c r="C566" s="196"/>
      <c r="D566" s="196" t="s">
        <v>795</v>
      </c>
      <c r="E566" s="196">
        <v>200</v>
      </c>
      <c r="F566" s="196"/>
      <c r="G566" s="196"/>
      <c r="H566" s="196" t="s">
        <v>781</v>
      </c>
    </row>
    <row r="567" spans="1:8" ht="33" customHeight="1">
      <c r="A567" s="219" t="s">
        <v>796</v>
      </c>
      <c r="B567" s="221"/>
      <c r="C567" s="220"/>
      <c r="D567" s="219" t="s">
        <v>13</v>
      </c>
      <c r="E567" s="220"/>
      <c r="F567" s="219">
        <f>SUM(F568:G573)</f>
        <v>37142</v>
      </c>
      <c r="G567" s="220"/>
      <c r="H567" s="207"/>
    </row>
    <row r="568" spans="1:8" ht="27.95" customHeight="1">
      <c r="A568" s="211" t="s">
        <v>5</v>
      </c>
      <c r="B568" s="222" t="s">
        <v>797</v>
      </c>
      <c r="C568" s="222"/>
      <c r="D568" s="222" t="s">
        <v>798</v>
      </c>
      <c r="E568" s="222"/>
      <c r="F568" s="222" t="s">
        <v>799</v>
      </c>
      <c r="G568" s="222"/>
      <c r="H568" s="211" t="s">
        <v>6</v>
      </c>
    </row>
    <row r="569" spans="1:8" ht="24" customHeight="1">
      <c r="A569" s="212">
        <v>1</v>
      </c>
      <c r="B569" s="223" t="s">
        <v>800</v>
      </c>
      <c r="C569" s="223"/>
      <c r="D569" s="223" t="s">
        <v>801</v>
      </c>
      <c r="E569" s="223"/>
      <c r="F569" s="223">
        <v>8165</v>
      </c>
      <c r="G569" s="223"/>
      <c r="H569" s="212"/>
    </row>
    <row r="570" spans="1:8" ht="24" customHeight="1">
      <c r="A570" s="212">
        <v>2</v>
      </c>
      <c r="B570" s="223" t="s">
        <v>800</v>
      </c>
      <c r="C570" s="223"/>
      <c r="D570" s="223" t="s">
        <v>802</v>
      </c>
      <c r="E570" s="223"/>
      <c r="F570" s="223">
        <v>7574</v>
      </c>
      <c r="G570" s="223"/>
      <c r="H570" s="212"/>
    </row>
    <row r="571" spans="1:8" ht="24" customHeight="1">
      <c r="A571" s="212">
        <v>3</v>
      </c>
      <c r="B571" s="223" t="s">
        <v>803</v>
      </c>
      <c r="C571" s="223"/>
      <c r="D571" s="223" t="s">
        <v>804</v>
      </c>
      <c r="E571" s="223"/>
      <c r="F571" s="223">
        <v>3062</v>
      </c>
      <c r="G571" s="223"/>
      <c r="H571" s="212"/>
    </row>
    <row r="572" spans="1:8" ht="24" customHeight="1">
      <c r="A572" s="212">
        <v>4</v>
      </c>
      <c r="B572" s="223" t="s">
        <v>805</v>
      </c>
      <c r="C572" s="223"/>
      <c r="D572" s="223" t="s">
        <v>806</v>
      </c>
      <c r="E572" s="223"/>
      <c r="F572" s="223">
        <v>12041</v>
      </c>
      <c r="G572" s="223"/>
      <c r="H572" s="212"/>
    </row>
    <row r="573" spans="1:8" ht="24" customHeight="1">
      <c r="A573" s="212">
        <v>5</v>
      </c>
      <c r="B573" s="223" t="s">
        <v>807</v>
      </c>
      <c r="C573" s="223"/>
      <c r="D573" s="223" t="s">
        <v>808</v>
      </c>
      <c r="E573" s="223"/>
      <c r="F573" s="223">
        <v>6300</v>
      </c>
      <c r="G573" s="223"/>
      <c r="H573" s="213"/>
    </row>
  </sheetData>
  <mergeCells count="32">
    <mergeCell ref="B573:C573"/>
    <mergeCell ref="D573:E573"/>
    <mergeCell ref="F573:G573"/>
    <mergeCell ref="A4:A5"/>
    <mergeCell ref="A1:H3"/>
    <mergeCell ref="B571:C571"/>
    <mergeCell ref="D571:E571"/>
    <mergeCell ref="F571:G571"/>
    <mergeCell ref="B572:C572"/>
    <mergeCell ref="D572:E572"/>
    <mergeCell ref="F572:G572"/>
    <mergeCell ref="B569:C569"/>
    <mergeCell ref="D569:E569"/>
    <mergeCell ref="F569:G569"/>
    <mergeCell ref="B570:C570"/>
    <mergeCell ref="D570:E570"/>
    <mergeCell ref="F570:G570"/>
    <mergeCell ref="D567:E567"/>
    <mergeCell ref="F567:G567"/>
    <mergeCell ref="B568:C568"/>
    <mergeCell ref="D568:E568"/>
    <mergeCell ref="F568:G568"/>
    <mergeCell ref="A13:B13"/>
    <mergeCell ref="A77:B77"/>
    <mergeCell ref="A100:B100"/>
    <mergeCell ref="A559:B559"/>
    <mergeCell ref="A567:C567"/>
    <mergeCell ref="B4:C4"/>
    <mergeCell ref="E4:G4"/>
    <mergeCell ref="A10:H10"/>
    <mergeCell ref="A11:B11"/>
    <mergeCell ref="C11:G11"/>
  </mergeCells>
  <phoneticPr fontId="94" type="noConversion"/>
  <conditionalFormatting sqref="B78:B99">
    <cfRule type="duplicateValues" dxfId="1" priority="2"/>
  </conditionalFormatting>
  <conditionalFormatting sqref="B12 B16 B69:B73 B57:B67 B53:B54 B47:B50 B37:B39 B31:B34">
    <cfRule type="duplicateValues" dxfId="0" priority="1"/>
  </conditionalFormatting>
  <printOptions horizontalCentered="1"/>
  <pageMargins left="0.31458333333333299" right="0.31458333333333299" top="0.59027777777777801" bottom="0.39305555555555599" header="0.51180555555555596" footer="0"/>
  <pageSetup paperSize="9" scale="95" pageOrder="overThenDown" orientation="portrait"/>
  <headerFooter alignWithMargins="0">
    <oddHeader>&amp;R&amp;11
第&amp;P页  共&amp;N页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14"/>
  </sheetPr>
  <dimension ref="A1:BW37"/>
  <sheetViews>
    <sheetView showZeros="0" view="pageBreakPreview" zoomScaleNormal="100" workbookViewId="0">
      <selection activeCell="D21" sqref="D21"/>
    </sheetView>
  </sheetViews>
  <sheetFormatPr defaultColWidth="26.5" defaultRowHeight="24.95" customHeight="1"/>
  <cols>
    <col min="1" max="1" width="18.125" style="4" customWidth="1"/>
    <col min="2" max="2" width="20.25" style="4" customWidth="1"/>
    <col min="3" max="3" width="18.625" style="4" customWidth="1"/>
    <col min="4" max="4" width="27.125" style="4" customWidth="1"/>
    <col min="5" max="16384" width="26.5" style="4"/>
  </cols>
  <sheetData>
    <row r="1" spans="1:9" s="181" customFormat="1" ht="46.5" customHeight="1">
      <c r="A1" s="227" t="s">
        <v>809</v>
      </c>
      <c r="B1" s="227"/>
      <c r="C1" s="227"/>
      <c r="D1" s="227"/>
      <c r="E1" s="182"/>
      <c r="F1" s="182"/>
      <c r="G1" s="67"/>
      <c r="H1" s="67"/>
      <c r="I1" s="67"/>
    </row>
    <row r="2" spans="1:9" s="67" customFormat="1" ht="25.5" customHeight="1">
      <c r="A2" s="183" t="s">
        <v>4</v>
      </c>
      <c r="B2" s="228" t="e">
        <f>#REF!</f>
        <v>#REF!</v>
      </c>
      <c r="C2" s="228"/>
      <c r="D2" s="228"/>
    </row>
    <row r="3" spans="1:9" ht="24.95" customHeight="1">
      <c r="A3" s="183" t="s">
        <v>810</v>
      </c>
      <c r="B3" s="228" t="s">
        <v>0</v>
      </c>
      <c r="C3" s="228"/>
      <c r="D3" s="228"/>
      <c r="E3" s="67"/>
      <c r="F3" s="67"/>
    </row>
    <row r="4" spans="1:9" ht="24.95" customHeight="1">
      <c r="A4" s="183" t="s">
        <v>811</v>
      </c>
      <c r="B4" s="228" t="s">
        <v>812</v>
      </c>
      <c r="C4" s="228"/>
      <c r="D4" s="228"/>
    </row>
    <row r="5" spans="1:9" ht="24.95" customHeight="1">
      <c r="A5" s="183" t="s">
        <v>813</v>
      </c>
      <c r="B5" s="228" t="e">
        <f>#REF!</f>
        <v>#REF!</v>
      </c>
      <c r="C5" s="228"/>
      <c r="D5" s="228"/>
    </row>
    <row r="6" spans="1:9" ht="39.950000000000003" customHeight="1">
      <c r="A6" s="183" t="s">
        <v>814</v>
      </c>
      <c r="B6" s="228" t="e">
        <f>#REF!</f>
        <v>#REF!</v>
      </c>
      <c r="C6" s="228"/>
      <c r="D6" s="228"/>
    </row>
    <row r="7" spans="1:9" ht="24.95" customHeight="1">
      <c r="A7" s="183" t="s">
        <v>815</v>
      </c>
      <c r="B7" s="228"/>
      <c r="C7" s="228"/>
      <c r="D7" s="228"/>
    </row>
    <row r="8" spans="1:9" ht="24.95" customHeight="1">
      <c r="A8" s="183" t="s">
        <v>816</v>
      </c>
      <c r="B8" s="228"/>
      <c r="C8" s="228"/>
      <c r="D8" s="228"/>
    </row>
    <row r="9" spans="1:9" ht="24.95" customHeight="1">
      <c r="A9" s="183" t="s">
        <v>817</v>
      </c>
      <c r="B9" s="183" t="e">
        <f>#REF!</f>
        <v>#REF!</v>
      </c>
      <c r="C9" s="183" t="s">
        <v>818</v>
      </c>
      <c r="D9" s="183" t="s">
        <v>819</v>
      </c>
    </row>
    <row r="10" spans="1:9" ht="24.95" customHeight="1">
      <c r="A10" s="232" t="s">
        <v>820</v>
      </c>
      <c r="B10" s="183" t="e">
        <f>IF(#REF!="√",#REF!,)</f>
        <v>#REF!</v>
      </c>
      <c r="C10" s="232" t="s">
        <v>821</v>
      </c>
      <c r="D10" s="232" t="e">
        <f>#REF!</f>
        <v>#REF!</v>
      </c>
    </row>
    <row r="11" spans="1:9" ht="24.95" customHeight="1">
      <c r="A11" s="233"/>
      <c r="B11" s="183" t="e">
        <f>IF(#REF!="√",#REF!,)</f>
        <v>#REF!</v>
      </c>
      <c r="C11" s="233"/>
      <c r="D11" s="233"/>
    </row>
    <row r="12" spans="1:9" ht="24.95" customHeight="1">
      <c r="A12" s="233"/>
      <c r="B12" s="183" t="e">
        <f>IF(#REF!="√",#REF!,)</f>
        <v>#REF!</v>
      </c>
      <c r="C12" s="233"/>
      <c r="D12" s="233"/>
    </row>
    <row r="13" spans="1:9" ht="24.95" customHeight="1">
      <c r="A13" s="233"/>
      <c r="B13" s="183" t="e">
        <f>IF(#REF!="√",#REF!,)</f>
        <v>#REF!</v>
      </c>
      <c r="C13" s="233"/>
      <c r="D13" s="233"/>
    </row>
    <row r="14" spans="1:9" ht="24.95" customHeight="1">
      <c r="A14" s="234"/>
      <c r="B14" s="183" t="e">
        <f>IF(#REF!="√",#REF!,)</f>
        <v>#REF!</v>
      </c>
      <c r="C14" s="234"/>
      <c r="D14" s="234"/>
    </row>
    <row r="15" spans="1:9" ht="24.95" customHeight="1">
      <c r="A15" s="183" t="s">
        <v>822</v>
      </c>
      <c r="B15" s="184" t="e">
        <f>#REF!</f>
        <v>#REF!</v>
      </c>
      <c r="C15" s="183" t="s">
        <v>823</v>
      </c>
      <c r="D15" s="185" t="e">
        <f>#REF!</f>
        <v>#REF!</v>
      </c>
    </row>
    <row r="16" spans="1:9" ht="24.95" customHeight="1">
      <c r="A16" s="183" t="s">
        <v>824</v>
      </c>
      <c r="B16" s="183" t="e">
        <f>#REF!</f>
        <v>#REF!</v>
      </c>
      <c r="C16" s="183" t="s">
        <v>825</v>
      </c>
      <c r="D16" s="183"/>
    </row>
    <row r="17" spans="1:75" ht="24.95" customHeight="1">
      <c r="A17" s="183" t="s">
        <v>826</v>
      </c>
      <c r="B17" s="183" t="e">
        <f>#REF!</f>
        <v>#REF!</v>
      </c>
      <c r="C17" s="183" t="s">
        <v>827</v>
      </c>
      <c r="D17" s="183" t="e">
        <f>#REF!</f>
        <v>#REF!</v>
      </c>
    </row>
    <row r="18" spans="1:75" ht="24.95" customHeight="1">
      <c r="A18" s="183" t="s">
        <v>828</v>
      </c>
      <c r="B18" s="183"/>
      <c r="C18" s="183" t="s">
        <v>829</v>
      </c>
      <c r="D18" s="183" t="e">
        <f>#REF!</f>
        <v>#REF!</v>
      </c>
    </row>
    <row r="19" spans="1:75" ht="24.95" customHeight="1">
      <c r="A19" s="183" t="s">
        <v>830</v>
      </c>
      <c r="B19" s="183"/>
      <c r="C19" s="183" t="s">
        <v>831</v>
      </c>
      <c r="D19" s="183" t="e">
        <f>#REF!</f>
        <v>#REF!</v>
      </c>
    </row>
    <row r="20" spans="1:75" ht="39.950000000000003" customHeight="1">
      <c r="A20" s="183" t="s">
        <v>832</v>
      </c>
      <c r="B20" s="228"/>
      <c r="C20" s="228"/>
      <c r="D20" s="183"/>
    </row>
    <row r="21" spans="1:75" ht="24.95" customHeight="1">
      <c r="A21" s="183" t="s">
        <v>833</v>
      </c>
      <c r="B21" s="183" t="e">
        <f>#REF!</f>
        <v>#REF!</v>
      </c>
      <c r="C21" s="183" t="s">
        <v>834</v>
      </c>
      <c r="D21" s="184" t="e">
        <f>#REF!</f>
        <v>#REF!</v>
      </c>
    </row>
    <row r="22" spans="1:75" ht="24.95" customHeight="1">
      <c r="A22" s="183" t="s">
        <v>835</v>
      </c>
      <c r="B22" s="184" t="e">
        <f>B21-D21</f>
        <v>#REF!</v>
      </c>
      <c r="C22" s="183" t="s">
        <v>836</v>
      </c>
      <c r="D22" s="186" t="e">
        <f>IF(B21&gt;0,B22/B21,)</f>
        <v>#REF!</v>
      </c>
    </row>
    <row r="23" spans="1:75" s="181" customFormat="1" ht="28.5" customHeight="1">
      <c r="A23" s="183" t="s">
        <v>837</v>
      </c>
      <c r="B23" s="228"/>
      <c r="C23" s="228"/>
      <c r="D23" s="183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</row>
    <row r="24" spans="1:75" ht="24.95" customHeight="1">
      <c r="A24" s="229" t="s">
        <v>838</v>
      </c>
      <c r="B24" s="229"/>
      <c r="C24" s="229"/>
      <c r="D24" s="32"/>
    </row>
    <row r="25" spans="1:75" ht="24.95" customHeight="1">
      <c r="A25" s="230" t="s">
        <v>839</v>
      </c>
      <c r="B25" s="230"/>
      <c r="C25" s="230"/>
      <c r="D25" s="230"/>
    </row>
    <row r="26" spans="1:75" ht="24.95" customHeight="1">
      <c r="A26" s="230" t="s">
        <v>840</v>
      </c>
      <c r="B26" s="230"/>
      <c r="C26" s="230"/>
      <c r="D26" s="230"/>
    </row>
    <row r="27" spans="1:75" ht="24.95" customHeight="1">
      <c r="A27" s="231" t="s">
        <v>841</v>
      </c>
      <c r="B27" s="229"/>
      <c r="C27" s="229"/>
      <c r="D27" s="12"/>
    </row>
    <row r="30" spans="1:75" ht="24.95" customHeight="1">
      <c r="B30" s="3"/>
    </row>
    <row r="33" spans="1:2" ht="24.95" customHeight="1">
      <c r="B33" s="4" t="s">
        <v>842</v>
      </c>
    </row>
    <row r="36" spans="1:2" ht="24.95" customHeight="1">
      <c r="A36" s="235"/>
    </row>
    <row r="37" spans="1:2" ht="24.95" customHeight="1">
      <c r="A37" s="235"/>
    </row>
  </sheetData>
  <sheetProtection password="C73D" sheet="1" objects="1" scenarios="1"/>
  <mergeCells count="18">
    <mergeCell ref="A36:A37"/>
    <mergeCell ref="C10:C14"/>
    <mergeCell ref="D10:D14"/>
    <mergeCell ref="A24:C24"/>
    <mergeCell ref="A25:D25"/>
    <mergeCell ref="A26:D26"/>
    <mergeCell ref="A27:C27"/>
    <mergeCell ref="A10:A14"/>
    <mergeCell ref="B6:D6"/>
    <mergeCell ref="B7:D7"/>
    <mergeCell ref="B8:D8"/>
    <mergeCell ref="B20:C20"/>
    <mergeCell ref="B23:C23"/>
    <mergeCell ref="A1:D1"/>
    <mergeCell ref="B2:D2"/>
    <mergeCell ref="B3:D3"/>
    <mergeCell ref="B4:D4"/>
    <mergeCell ref="B5:D5"/>
  </mergeCells>
  <phoneticPr fontId="94" type="noConversion"/>
  <pageMargins left="0.59" right="0.59" top="0.67" bottom="0.59" header="0.51" footer="0.43"/>
  <pageSetup paperSize="9" orientation="portrait" horizontalDpi="180" verticalDpi="180" r:id="rId1"/>
  <headerFooter alignWithMargins="0">
    <oddFooter>&amp;C&amp;9&amp;P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14"/>
  </sheetPr>
  <dimension ref="A1:V55"/>
  <sheetViews>
    <sheetView showZeros="0" topLeftCell="B1" workbookViewId="0">
      <selection activeCell="K8" sqref="K8"/>
    </sheetView>
  </sheetViews>
  <sheetFormatPr defaultColWidth="9" defaultRowHeight="20.100000000000001" customHeight="1"/>
  <cols>
    <col min="1" max="1" width="17.5" style="3" customWidth="1"/>
    <col min="2" max="2" width="15.5" style="3" customWidth="1"/>
    <col min="3" max="3" width="26.375" style="3" customWidth="1"/>
    <col min="4" max="4" width="20.625" style="3" customWidth="1"/>
    <col min="5" max="5" width="5.625" style="4" customWidth="1"/>
    <col min="6" max="6" width="9" style="4"/>
    <col min="7" max="7" width="1.25" style="4" customWidth="1"/>
    <col min="8" max="8" width="13" style="2" customWidth="1"/>
    <col min="9" max="9" width="38.5" style="5" customWidth="1"/>
    <col min="10" max="10" width="12.125" style="5" customWidth="1"/>
    <col min="11" max="11" width="21.75" style="4" customWidth="1"/>
    <col min="12" max="12" width="21.25" style="6" customWidth="1"/>
    <col min="13" max="13" width="12.75" style="1" customWidth="1"/>
    <col min="14" max="14" width="18.75" style="1" customWidth="1"/>
    <col min="15" max="15" width="17.25" style="7" customWidth="1"/>
    <col min="16" max="16" width="42.75" style="8" customWidth="1"/>
    <col min="17" max="17" width="2" style="9" customWidth="1"/>
    <col min="18" max="18" width="21" style="6" customWidth="1"/>
    <col min="19" max="19" width="14.75" style="1" customWidth="1"/>
    <col min="20" max="20" width="18.75" style="1" customWidth="1"/>
    <col min="21" max="21" width="21.875" style="7" customWidth="1"/>
    <col min="22" max="22" width="32" style="10" customWidth="1"/>
    <col min="23" max="16384" width="9" style="4"/>
  </cols>
  <sheetData>
    <row r="1" spans="1:22" ht="39" customHeight="1">
      <c r="A1" s="236" t="s">
        <v>843</v>
      </c>
      <c r="B1" s="236"/>
      <c r="C1" s="236"/>
      <c r="D1" s="236"/>
      <c r="G1" s="11"/>
      <c r="H1" s="237" t="s">
        <v>844</v>
      </c>
      <c r="I1" s="238"/>
      <c r="J1" s="239"/>
      <c r="L1" s="68" t="s">
        <v>845</v>
      </c>
      <c r="M1" s="69" t="e">
        <f>IF($I$5="工程量清单预算编制",I7,)</f>
        <v>#REF!</v>
      </c>
      <c r="N1" s="70" t="s">
        <v>846</v>
      </c>
      <c r="O1" s="69" t="e">
        <f>IF(OR($I$5="工程量清单预算编制",$I$5="工程量清单预算审核"),$I$9,)</f>
        <v>#REF!</v>
      </c>
      <c r="P1" s="71" t="e">
        <f>IF(O1&gt;0,"钢筋分析费"&amp;O1&amp;"吨×12元/吨",)</f>
        <v>#REF!</v>
      </c>
      <c r="Q1" s="134"/>
      <c r="R1" s="135" t="s">
        <v>847</v>
      </c>
      <c r="S1" s="136" t="e">
        <f>IF($I$5="结算编制",$I$7,)</f>
        <v>#REF!</v>
      </c>
      <c r="T1" s="137" t="s">
        <v>846</v>
      </c>
      <c r="U1" s="136" t="e">
        <f>IF($I$5="结算编制",$I$9,)</f>
        <v>#REF!</v>
      </c>
      <c r="V1" s="138" t="e">
        <f>IF(U1&gt;0,"钢筋分析费"&amp;U1&amp;"吨×12元/吨",)</f>
        <v>#REF!</v>
      </c>
    </row>
    <row r="2" spans="1:22" ht="22.5">
      <c r="B2" s="12"/>
      <c r="C2" s="240" t="str">
        <f>"编号:"&amp;$I$2&amp;""</f>
        <v>编号:</v>
      </c>
      <c r="D2" s="240"/>
      <c r="G2" s="11"/>
      <c r="H2" s="13" t="s">
        <v>848</v>
      </c>
      <c r="I2" s="241"/>
      <c r="J2" s="242"/>
      <c r="L2" s="72" t="s">
        <v>849</v>
      </c>
      <c r="M2" s="73" t="e">
        <f>O1*12</f>
        <v>#REF!</v>
      </c>
      <c r="N2" s="74" t="s">
        <v>850</v>
      </c>
      <c r="O2" s="75" t="e">
        <f>SUM(O4:O13)+M2</f>
        <v>#REF!</v>
      </c>
      <c r="P2" s="76"/>
      <c r="Q2" s="139"/>
      <c r="R2" s="140" t="s">
        <v>849</v>
      </c>
      <c r="S2" s="141" t="e">
        <f>U1*12</f>
        <v>#REF!</v>
      </c>
      <c r="T2" s="142" t="s">
        <v>851</v>
      </c>
      <c r="U2" s="143" t="e">
        <f>SUM(U4:U13)+S2</f>
        <v>#REF!</v>
      </c>
      <c r="V2" s="144"/>
    </row>
    <row r="3" spans="1:22" ht="20.100000000000001" customHeight="1">
      <c r="A3" s="14" t="s">
        <v>852</v>
      </c>
      <c r="B3" s="243">
        <f>$I$3</f>
        <v>0</v>
      </c>
      <c r="C3" s="243"/>
      <c r="D3" s="244"/>
      <c r="G3" s="11"/>
      <c r="H3" s="13" t="s">
        <v>852</v>
      </c>
      <c r="I3" s="241"/>
      <c r="J3" s="242"/>
      <c r="L3" s="72" t="s">
        <v>853</v>
      </c>
      <c r="M3" s="73" t="s">
        <v>854</v>
      </c>
      <c r="N3" s="73" t="s">
        <v>7</v>
      </c>
      <c r="O3" s="73" t="s">
        <v>855</v>
      </c>
      <c r="P3" s="77" t="s">
        <v>856</v>
      </c>
      <c r="Q3" s="139"/>
      <c r="R3" s="140" t="s">
        <v>853</v>
      </c>
      <c r="S3" s="141" t="s">
        <v>854</v>
      </c>
      <c r="T3" s="141" t="s">
        <v>857</v>
      </c>
      <c r="U3" s="141" t="s">
        <v>858</v>
      </c>
      <c r="V3" s="144" t="s">
        <v>856</v>
      </c>
    </row>
    <row r="4" spans="1:22" ht="35.25" customHeight="1">
      <c r="A4" s="15" t="s">
        <v>859</v>
      </c>
      <c r="B4" s="245">
        <f>$I$4</f>
        <v>0</v>
      </c>
      <c r="C4" s="245"/>
      <c r="D4" s="246"/>
      <c r="G4" s="11"/>
      <c r="H4" s="13" t="s">
        <v>859</v>
      </c>
      <c r="I4" s="241"/>
      <c r="J4" s="242"/>
      <c r="K4" s="4" t="s">
        <v>860</v>
      </c>
      <c r="L4" s="78" t="s">
        <v>861</v>
      </c>
      <c r="M4" s="79" t="e">
        <f>IF(M1&lt;=1000000,M1,)</f>
        <v>#REF!</v>
      </c>
      <c r="N4" s="80" t="e">
        <f>IF((M4*4.8/1000)&gt;2000,(M4*4.8/1000),)</f>
        <v>#REF!</v>
      </c>
      <c r="O4" s="75" t="e">
        <f>IF((AND(M4&gt;0,N4&lt;=4800,N4&gt;2000)),N4,IF((AND(M4&gt;0,(M4*4.8/1000)&lt;2000)),2000,))</f>
        <v>#REF!</v>
      </c>
      <c r="P4" s="76" t="e">
        <f>IF(((M1&lt;=1000000)*AND(N4&gt;2000)),M1&amp;"×4.8‰",IF(((M1*4.8/1000)&lt;2000)*AND(M4&gt;0),"最低收费按2000元计",))</f>
        <v>#REF!</v>
      </c>
      <c r="Q4" s="145"/>
      <c r="R4" s="146" t="s">
        <v>861</v>
      </c>
      <c r="S4" s="147" t="e">
        <f>IF(S1&lt;=1000000,S1,)</f>
        <v>#REF!</v>
      </c>
      <c r="T4" s="148" t="e">
        <f>IF((S4*4.5/1000)&gt;2000,(S4*4.5/1000),)</f>
        <v>#REF!</v>
      </c>
      <c r="U4" s="143" t="e">
        <f>IF(((S4&gt;0)*AND(T4&lt;=4500)*AND(T4&gt;2000)),T4,IF(((S4&gt;0)*AND((S4*4.5/1000)&lt;2000)),2000,))</f>
        <v>#REF!</v>
      </c>
      <c r="V4" s="149" t="e">
        <f>IF(((S1&lt;=1000000)*AND(T4&gt;2000)),S1&amp;"×4.5‰",IF(((S1*4.5/1000)&lt;2000)*AND(S4&gt;0),"最低收费按2000元计",))</f>
        <v>#REF!</v>
      </c>
    </row>
    <row r="5" spans="1:22" ht="20.100000000000001" customHeight="1">
      <c r="A5" s="16" t="s">
        <v>862</v>
      </c>
      <c r="B5" s="247" t="e">
        <f>$I$5</f>
        <v>#REF!</v>
      </c>
      <c r="C5" s="247"/>
      <c r="D5" s="248"/>
      <c r="G5" s="11"/>
      <c r="H5" s="13" t="s">
        <v>863</v>
      </c>
      <c r="I5" s="249" t="e">
        <f>#REF!</f>
        <v>#REF!</v>
      </c>
      <c r="J5" s="250"/>
      <c r="L5" s="78" t="s">
        <v>864</v>
      </c>
      <c r="M5" s="79" t="e">
        <f>IF((1000000&lt;M$1)*AND(M$1&lt;=5000000),M$1,0)</f>
        <v>#REF!</v>
      </c>
      <c r="N5" s="80" t="e">
        <f>IF(M5=0,0,(4800+(M5-1000000)*4.1/1000))</f>
        <v>#REF!</v>
      </c>
      <c r="O5" s="75" t="e">
        <f>IF(M5&gt;0,N5,)</f>
        <v>#REF!</v>
      </c>
      <c r="P5" s="76" t="e">
        <f>IF(N5&gt;0,"1000000×4.8‰+("&amp;M5&amp;"-1000000)×4.1‰",)</f>
        <v>#REF!</v>
      </c>
      <c r="Q5" s="139"/>
      <c r="R5" s="146" t="s">
        <v>864</v>
      </c>
      <c r="S5" s="147" t="e">
        <f>IF((1000000&lt;$S$1)*AND($S$1&lt;=5000000),$S$1,0)</f>
        <v>#REF!</v>
      </c>
      <c r="T5" s="148" t="e">
        <f>IF(S5=0,0,(4500+(S5-1000000)*4/1000))</f>
        <v>#REF!</v>
      </c>
      <c r="U5" s="143" t="e">
        <f>IF(S5&gt;0,T5,)</f>
        <v>#REF!</v>
      </c>
      <c r="V5" s="149" t="e">
        <f>IF(T5&gt;0,"1000000×4.5‰+("&amp;S5&amp;"-1000000)×4‰",)</f>
        <v>#REF!</v>
      </c>
    </row>
    <row r="6" spans="1:22" ht="20.100000000000001" customHeight="1">
      <c r="A6" s="251" t="s">
        <v>865</v>
      </c>
      <c r="B6" s="252"/>
      <c r="C6" s="252"/>
      <c r="D6" s="253"/>
      <c r="G6" s="11"/>
      <c r="H6" s="13" t="s">
        <v>1</v>
      </c>
      <c r="I6" s="81" t="e">
        <f>#REF!</f>
        <v>#REF!</v>
      </c>
      <c r="J6" s="82" t="s">
        <v>2</v>
      </c>
      <c r="L6" s="78" t="s">
        <v>866</v>
      </c>
      <c r="M6" s="79">
        <v>5000000</v>
      </c>
      <c r="N6" s="80">
        <f>4800+(5000000-1000000)*4.1/1000</f>
        <v>21200</v>
      </c>
      <c r="O6" s="75"/>
      <c r="P6" s="76" t="str">
        <f>IF(M6=5000000,"1000000×4.8‰+(5000000-1000000)×4.1‰",)</f>
        <v>1000000×4.8‰+(5000000-1000000)×4.1‰</v>
      </c>
      <c r="Q6" s="139"/>
      <c r="R6" s="146" t="s">
        <v>866</v>
      </c>
      <c r="S6" s="147">
        <v>5000000</v>
      </c>
      <c r="T6" s="148">
        <f>4500+(5000000-1000000)*4/1000</f>
        <v>20500</v>
      </c>
      <c r="U6" s="143"/>
      <c r="V6" s="149" t="str">
        <f>IF(S6=5000000,"1000000×4.5‰+(5000000-1000000)×4‰",)</f>
        <v>1000000×4.5‰+(5000000-1000000)×4‰</v>
      </c>
    </row>
    <row r="7" spans="1:22" ht="20.100000000000001" customHeight="1">
      <c r="A7" s="17" t="e">
        <f>IF(OR($I$5="工程量清单预算编制",$I$5="定额预算编制"),"预算造价",IF($I$5="结算编制","结算造价",IF(OR($I$5="工程量清单预算审核",$I$5="定额预算审核"),"送审预算造价",IF($I$5="结算审核","送审结算造价",))))</f>
        <v>#REF!</v>
      </c>
      <c r="B7" s="18" t="e">
        <f>IF(OR($I$5="工程量清单预算编制",$I$5="定额预算编制",$I$5="结算编制"),I7,IF(OR($I$5="工程量清单预算审核",$I$5="定额预算审核",$I$5="结算审核"),I6,))</f>
        <v>#REF!</v>
      </c>
      <c r="C7" s="254" t="e">
        <f>IF(B7&gt;0,"元",)</f>
        <v>#REF!</v>
      </c>
      <c r="D7" s="255"/>
      <c r="G7" s="11"/>
      <c r="H7" s="13" t="s">
        <v>867</v>
      </c>
      <c r="I7" s="81" t="e">
        <f>#REF!</f>
        <v>#REF!</v>
      </c>
      <c r="J7" s="82" t="s">
        <v>2</v>
      </c>
      <c r="L7" s="78" t="s">
        <v>868</v>
      </c>
      <c r="M7" s="79" t="e">
        <f>IF((5000000&lt;M$1)*AND(M$1&lt;=10000000),M$1,0)</f>
        <v>#REF!</v>
      </c>
      <c r="N7" s="80" t="e">
        <f>IF(M7=0," ",IF(M7&gt;0,(N6+(M7-5000000)*3.8/1000)))</f>
        <v>#REF!</v>
      </c>
      <c r="O7" s="75" t="e">
        <f>IF(M7&gt;0,N7,)</f>
        <v>#REF!</v>
      </c>
      <c r="P7" s="76" t="e">
        <f>IF(M7&gt;0,P6&amp;"+("&amp;M7&amp;"-5000000)×3.8‰",)</f>
        <v>#REF!</v>
      </c>
      <c r="Q7" s="139"/>
      <c r="R7" s="146" t="s">
        <v>868</v>
      </c>
      <c r="S7" s="147" t="e">
        <f>IF((5000000&lt;$S$1)*AND($S$1&lt;=10000000),$S$1,0)</f>
        <v>#REF!</v>
      </c>
      <c r="T7" s="148" t="e">
        <f>IF(S7=0," ",IF(S7&gt;0,T6+(S7-5000000)*3.5/1000))</f>
        <v>#REF!</v>
      </c>
      <c r="U7" s="143" t="e">
        <f>IF(S7&gt;0,T7,)</f>
        <v>#REF!</v>
      </c>
      <c r="V7" s="149" t="e">
        <f>IF(S7&gt;0,V6&amp;"+("&amp;S7&amp;"-5000000)×3.5‰",)</f>
        <v>#REF!</v>
      </c>
    </row>
    <row r="8" spans="1:22" ht="20.100000000000001" customHeight="1">
      <c r="A8" s="17" t="e">
        <f>IF(OR($I$5="工程量清单预算审核",$I$5="定额预算审核"),"审核预算造价",IF($I$5="结算审核","审核结算造价",))</f>
        <v>#REF!</v>
      </c>
      <c r="B8" s="18" t="e">
        <f>IF(OR($I$5="工程量清单预算编制",$I$5="定额预算编制",$I$5="结算编制"),I8,IF(OR($I$5="工程量清单预算审核",$I$5="定额预算审核",$I$5="结算审核"),I7,))</f>
        <v>#REF!</v>
      </c>
      <c r="C8" s="254" t="e">
        <f>IF(B8&gt;0,"元",)</f>
        <v>#REF!</v>
      </c>
      <c r="D8" s="255"/>
      <c r="G8" s="11"/>
      <c r="H8" s="13" t="s">
        <v>3</v>
      </c>
      <c r="I8" s="23" t="e">
        <f>IF(OR($I$5="工程量清单预算审核",$I$5="定额预算审核",$I$5="结算审核"),(I6-I7),)</f>
        <v>#REF!</v>
      </c>
      <c r="J8" s="82" t="s">
        <v>2</v>
      </c>
      <c r="L8" s="78" t="s">
        <v>869</v>
      </c>
      <c r="M8" s="79">
        <v>10000000</v>
      </c>
      <c r="N8" s="80">
        <f>N6+(10000000-5000000)*3.8/1000</f>
        <v>40200</v>
      </c>
      <c r="O8" s="75"/>
      <c r="P8" s="76" t="str">
        <f>IF(M8=10000000,P6&amp;"+("&amp;M8&amp;"-5000000)×3.8‰",)</f>
        <v>1000000×4.8‰+(5000000-1000000)×4.1‰+(10000000-5000000)×3.8‰</v>
      </c>
      <c r="Q8" s="139"/>
      <c r="R8" s="146" t="s">
        <v>869</v>
      </c>
      <c r="S8" s="147">
        <v>10000000</v>
      </c>
      <c r="T8" s="148">
        <f>T6+(10000000-5000000)*3.5/1000</f>
        <v>38000</v>
      </c>
      <c r="U8" s="143"/>
      <c r="V8" s="149" t="str">
        <f>IF(S8=10000000,V6&amp;"+("&amp;S8&amp;"-5000000)×3.5‰",)</f>
        <v>1000000×4.5‰+(5000000-1000000)×4‰+(10000000-5000000)×3.5‰</v>
      </c>
    </row>
    <row r="9" spans="1:22" ht="20.100000000000001" customHeight="1">
      <c r="A9" s="17" t="e">
        <f>IF(OR($I$5="工程量清单预算审核",$I$5="定额预算审核",$I$5="结算审核"),"核减金额",)</f>
        <v>#REF!</v>
      </c>
      <c r="B9" s="18" t="e">
        <f>IF(OR($I$5="工程量清单预算编制",$I$5="定额预算编制",$I$5="结算编制"),I8,IF(OR($I$5="工程量清单预算审核",$I$5="定额预算审核",$I$5="结算审核"),I8,))</f>
        <v>#REF!</v>
      </c>
      <c r="C9" s="254" t="e">
        <f>IF(B9&gt;0,"元",)</f>
        <v>#REF!</v>
      </c>
      <c r="D9" s="255"/>
      <c r="G9" s="11"/>
      <c r="H9" s="13" t="s">
        <v>870</v>
      </c>
      <c r="I9" s="83"/>
      <c r="J9" s="82" t="s">
        <v>871</v>
      </c>
      <c r="L9" s="78" t="s">
        <v>872</v>
      </c>
      <c r="M9" s="79" t="e">
        <f>IF((10000000&lt;M$1)*AND(M$1&lt;=50000000),M$1,0)</f>
        <v>#REF!</v>
      </c>
      <c r="N9" s="80" t="e">
        <f>IF(M9=0," ",IF(M9&gt;0,N8+(M9-10000000)*3.4/1000))</f>
        <v>#REF!</v>
      </c>
      <c r="O9" s="75" t="e">
        <f>IF(M9&gt;0,N9,)</f>
        <v>#REF!</v>
      </c>
      <c r="P9" s="76" t="e">
        <f>IF(M9&gt;0,P8&amp;"+("&amp;M9&amp;"-10000000)×3.4‰",)</f>
        <v>#REF!</v>
      </c>
      <c r="Q9" s="139"/>
      <c r="R9" s="146" t="s">
        <v>872</v>
      </c>
      <c r="S9" s="147" t="e">
        <f>IF((10000000&lt;$S$1)*AND($S$1&lt;=50000000),$S$1,0)</f>
        <v>#REF!</v>
      </c>
      <c r="T9" s="148" t="e">
        <f>IF(S9=0," ",IF(S9&gt;0,T8+(S9-10000000)*3.3/1000))</f>
        <v>#REF!</v>
      </c>
      <c r="U9" s="143" t="e">
        <f>IF(S9&gt;0,T9,)</f>
        <v>#REF!</v>
      </c>
      <c r="V9" s="149" t="e">
        <f>IF(S9&gt;0,V8&amp;"+("&amp;S9&amp;"-10000000)×3.3‰",)</f>
        <v>#REF!</v>
      </c>
    </row>
    <row r="10" spans="1:22" ht="20.100000000000001" customHeight="1">
      <c r="A10" s="19">
        <f>IF($I$9&gt;0,H9,)</f>
        <v>0</v>
      </c>
      <c r="B10" s="20">
        <f>IF($I$9&gt;0,I9,)</f>
        <v>0</v>
      </c>
      <c r="C10" s="256">
        <f>IF(B10&gt;0,"吨",)</f>
        <v>0</v>
      </c>
      <c r="D10" s="257"/>
      <c r="G10" s="11"/>
      <c r="H10" s="13" t="s">
        <v>873</v>
      </c>
      <c r="I10" s="84"/>
      <c r="J10" s="82"/>
      <c r="L10" s="78" t="s">
        <v>874</v>
      </c>
      <c r="M10" s="79">
        <v>50000000</v>
      </c>
      <c r="N10" s="80">
        <f>N8+(50000000-10000000)*3.4/1000</f>
        <v>176200</v>
      </c>
      <c r="O10" s="75"/>
      <c r="P10" s="76" t="str">
        <f>IF(M10=50000000,P8&amp;"+("&amp;M10&amp;"-10000000)×3.4‰",)</f>
        <v>1000000×4.8‰+(5000000-1000000)×4.1‰+(10000000-5000000)×3.8‰+(50000000-10000000)×3.4‰</v>
      </c>
      <c r="Q10" s="139"/>
      <c r="R10" s="146" t="s">
        <v>874</v>
      </c>
      <c r="S10" s="147">
        <v>50000000</v>
      </c>
      <c r="T10" s="148">
        <f>T8+(50000000-10000000)*3.3/1000</f>
        <v>170000</v>
      </c>
      <c r="U10" s="143"/>
      <c r="V10" s="149" t="str">
        <f>IF(S10=50000000,V8&amp;"+("&amp;S10&amp;"-10000000)×3.3‰",)</f>
        <v>1000000×4.5‰+(5000000-1000000)×4‰+(10000000-5000000)×3.5‰+(50000000-10000000)×3.3‰</v>
      </c>
    </row>
    <row r="11" spans="1:22" ht="20.100000000000001" customHeight="1">
      <c r="A11" s="258" t="s">
        <v>875</v>
      </c>
      <c r="B11" s="259"/>
      <c r="C11" s="259"/>
      <c r="D11" s="260"/>
      <c r="G11" s="11"/>
      <c r="H11" s="13" t="s">
        <v>876</v>
      </c>
      <c r="I11" s="83"/>
      <c r="J11" s="82"/>
      <c r="L11" s="78" t="s">
        <v>877</v>
      </c>
      <c r="M11" s="79" t="e">
        <f>IF((50000000&lt;M$1)*AND(M$1&lt;=100000000),M$1,0)</f>
        <v>#REF!</v>
      </c>
      <c r="N11" s="80" t="e">
        <f>IF(M11=0," ",IF(M11&gt;0,N10+(M11-50000000)*2.9/1000))</f>
        <v>#REF!</v>
      </c>
      <c r="O11" s="75" t="e">
        <f>IF(M11&gt;0,N11,)</f>
        <v>#REF!</v>
      </c>
      <c r="P11" s="76" t="e">
        <f>IF(M11&gt;0,P10&amp;"+("&amp;M11&amp;"-50000000)×2.9‰",)</f>
        <v>#REF!</v>
      </c>
      <c r="Q11" s="139"/>
      <c r="R11" s="146" t="s">
        <v>877</v>
      </c>
      <c r="S11" s="147" t="e">
        <f>IF((50000000&lt;$S$1)*AND($S$1&lt;=100000000),$S$1,0)</f>
        <v>#REF!</v>
      </c>
      <c r="T11" s="148" t="e">
        <f>IF(S11=0," ",IF(S11&gt;0,T10+(S11-50000000)*3/1000))</f>
        <v>#REF!</v>
      </c>
      <c r="U11" s="143" t="e">
        <f>IF(S11&gt;0,T11,)</f>
        <v>#REF!</v>
      </c>
      <c r="V11" s="149" t="e">
        <f>IF(S11&gt;0,V10&amp;"+("&amp;S11&amp;"-50000000)×3‰",)</f>
        <v>#REF!</v>
      </c>
    </row>
    <row r="12" spans="1:22" ht="33.75" customHeight="1">
      <c r="A12" s="261" t="s">
        <v>878</v>
      </c>
      <c r="B12" s="262"/>
      <c r="C12" s="262"/>
      <c r="D12" s="263"/>
      <c r="G12" s="11"/>
      <c r="H12" s="21" t="s">
        <v>879</v>
      </c>
      <c r="I12" s="85"/>
      <c r="J12" s="86" t="s">
        <v>2</v>
      </c>
      <c r="L12" s="72" t="s">
        <v>880</v>
      </c>
      <c r="M12" s="79">
        <v>100000000</v>
      </c>
      <c r="N12" s="80">
        <f>N10+(100000000-50000000)*2.9/1000</f>
        <v>321200</v>
      </c>
      <c r="O12" s="75"/>
      <c r="P12" s="76" t="str">
        <f>IF(M12=100000000,P10&amp;"+("&amp;M12&amp;"-50000000)×2.9‰",)</f>
        <v>1000000×4.8‰+(5000000-1000000)×4.1‰+(10000000-5000000)×3.8‰+(50000000-10000000)×3.4‰+(100000000-50000000)×2.9‰</v>
      </c>
      <c r="Q12" s="139"/>
      <c r="R12" s="140" t="s">
        <v>880</v>
      </c>
      <c r="S12" s="147">
        <v>100000000</v>
      </c>
      <c r="T12" s="148">
        <f>T10+(100000000-50000000)*3/1000</f>
        <v>320000</v>
      </c>
      <c r="U12" s="143"/>
      <c r="V12" s="149" t="str">
        <f>IF(S12=100000000,V10&amp;"+("&amp;S12&amp;"-50000000)×3‰",)</f>
        <v>1000000×4.5‰+(5000000-1000000)×4‰+(10000000-5000000)×3.5‰+(50000000-10000000)×3.3‰+(100000000-50000000)×3‰</v>
      </c>
    </row>
    <row r="13" spans="1:22" ht="20.100000000000001" customHeight="1">
      <c r="A13" s="15" t="s">
        <v>881</v>
      </c>
      <c r="B13" s="264" t="s">
        <v>882</v>
      </c>
      <c r="C13" s="264"/>
      <c r="D13" s="22" t="s">
        <v>883</v>
      </c>
      <c r="G13" s="11"/>
      <c r="H13" s="23" t="s">
        <v>884</v>
      </c>
      <c r="I13" s="87"/>
      <c r="J13" s="88"/>
      <c r="K13" s="89"/>
      <c r="L13" s="90" t="s">
        <v>885</v>
      </c>
      <c r="M13" s="91" t="e">
        <f>IF(100000000&lt;M$1,M$1,0)</f>
        <v>#REF!</v>
      </c>
      <c r="N13" s="92" t="e">
        <f>IF(M13=0," ",IF(M13&gt;0,N12+(M13-M12)*2.6/1000))</f>
        <v>#REF!</v>
      </c>
      <c r="O13" s="93" t="e">
        <f>IF(M13&gt;0,N13,)</f>
        <v>#REF!</v>
      </c>
      <c r="P13" s="94" t="e">
        <f>IF(M13&gt;0,P12&amp;"+("&amp;M13&amp;"-100000000)×2.6‰",)</f>
        <v>#REF!</v>
      </c>
      <c r="Q13" s="139"/>
      <c r="R13" s="150" t="s">
        <v>885</v>
      </c>
      <c r="S13" s="151" t="e">
        <f>IF(100000000&lt;$S$1,$S$1,0)</f>
        <v>#REF!</v>
      </c>
      <c r="T13" s="152" t="e">
        <f>IF(S13=0," ",IF(S13&gt;0,T12+(S13-S12)*2.5/1000))</f>
        <v>#REF!</v>
      </c>
      <c r="U13" s="153" t="e">
        <f>IF(S13&gt;0,T13,)</f>
        <v>#REF!</v>
      </c>
      <c r="V13" s="154" t="e">
        <f>IF(S13&gt;0,V12&amp;"+("&amp;S13&amp;"-100000000)×2.5‰",)</f>
        <v>#REF!</v>
      </c>
    </row>
    <row r="14" spans="1:22" ht="14.25" customHeight="1">
      <c r="A14" s="24" t="e">
        <f>IF($K$15&gt;0,H15,IF($K$16&gt;0,H16,IF($K$17&gt;0,H17,IF($K$18&gt;0,H18,IF($K$19&gt;0,H19,IF($K$21&gt;0,H21,))))))</f>
        <v>#REF!</v>
      </c>
      <c r="B14" s="25" t="e">
        <f>IF(I12&gt;0,"造价咨询费按"&amp;I12&amp;"元收取。",IF($K$15&gt;0,I15,IF($K$16&gt;0,I16,IF($K$17&gt;0,I17,IF($K$18&gt;0,I18,IF($K$19&gt;0,I19,IF($K$21&gt;0,I21,)))))))</f>
        <v>#REF!</v>
      </c>
      <c r="C14" s="26"/>
      <c r="D14" s="27" t="e">
        <f>IF(I12&gt;0,I12,IF($K$15&gt;0,K15,IF($K$16&gt;0,K16,IF($K$17&gt;0,K17,IF($K$18&gt;0,K18,IF($K$19&gt;0,K19,IF($K$21&gt;0,K21,)))))))</f>
        <v>#REF!</v>
      </c>
      <c r="G14" s="11"/>
      <c r="H14" s="23"/>
      <c r="I14" s="87"/>
      <c r="J14" s="88"/>
      <c r="K14" s="89"/>
      <c r="L14" s="95"/>
      <c r="M14" s="96"/>
      <c r="N14" s="97"/>
      <c r="O14" s="98"/>
      <c r="P14" s="99"/>
      <c r="Q14" s="139"/>
      <c r="R14" s="155"/>
      <c r="S14" s="156"/>
      <c r="T14" s="157"/>
      <c r="U14" s="158"/>
      <c r="V14" s="159"/>
    </row>
    <row r="15" spans="1:22" ht="27" customHeight="1">
      <c r="A15" s="28"/>
      <c r="B15" s="29"/>
      <c r="C15" s="30"/>
      <c r="D15" s="31"/>
      <c r="E15" s="32"/>
      <c r="G15" s="11"/>
      <c r="H15" s="33" t="e">
        <f>IF($I$5="工程量清单预算编制","工程量清单预算编制",)</f>
        <v>#REF!</v>
      </c>
      <c r="I15" s="265" t="e">
        <f>IF($M$4&gt;0,$P$4,IF($M$5&gt;0,$P$5,IF($M$7&gt;0,$P$7,IF($M$9&gt;0,$P$9,IF($M$11&gt;0,$P$11,IF($M$13&gt;0,$P$13,))))))</f>
        <v>#REF!</v>
      </c>
      <c r="J15" s="265"/>
      <c r="K15" s="101" t="e">
        <f>IF(OR($I$5="工程量清单预算编制",),SUM($O$4:$O$13),)</f>
        <v>#REF!</v>
      </c>
      <c r="L15" s="102"/>
      <c r="M15" s="103"/>
      <c r="N15" s="103"/>
      <c r="O15" s="102"/>
      <c r="P15" s="104"/>
      <c r="Q15" s="139"/>
      <c r="R15" s="102"/>
      <c r="S15" s="103"/>
      <c r="T15" s="103"/>
      <c r="U15" s="102"/>
      <c r="V15" s="160"/>
    </row>
    <row r="16" spans="1:22" ht="14.25" customHeight="1">
      <c r="A16" s="28"/>
      <c r="B16" s="29"/>
      <c r="C16" s="30"/>
      <c r="D16" s="31"/>
      <c r="E16" s="32"/>
      <c r="G16" s="11"/>
      <c r="H16" s="34" t="e">
        <f>IF($I$5="定额预算编制","定额预算编制",)</f>
        <v>#REF!</v>
      </c>
      <c r="I16" s="266" t="e">
        <f>IF($M$19&gt;0,$P$19,IF($M$21&gt;0,$P$21,IF($M$23&gt;0,$P$23,IF($M$25&gt;0,$P$25,IF($M$27&gt;0,$P$27,IF($M$29&gt;0,$P$29,))))))</f>
        <v>#REF!</v>
      </c>
      <c r="J16" s="266"/>
      <c r="K16" s="105" t="e">
        <f>IF(OR($I$5="定额预算编制"),SUM($O$19:$O$29),)</f>
        <v>#REF!</v>
      </c>
      <c r="L16" s="106" t="s">
        <v>886</v>
      </c>
      <c r="M16" s="107" t="e">
        <f>IF($I$5="定额预算编制",I7,)</f>
        <v>#REF!</v>
      </c>
      <c r="N16" s="108" t="s">
        <v>846</v>
      </c>
      <c r="O16" s="107" t="e">
        <f>IF(OR($I$5="定额预算编制",$I$5="定额预算审核"),$I$9,)</f>
        <v>#REF!</v>
      </c>
      <c r="P16" s="109" t="e">
        <f>IF(O16&gt;0,"钢筋分析费"&amp;O16&amp;"吨×12元/吨",)</f>
        <v>#REF!</v>
      </c>
      <c r="Q16" s="145"/>
      <c r="R16" s="161" t="s">
        <v>887</v>
      </c>
      <c r="S16" s="162" t="e">
        <f>IF($I$5="结算审核",I6,)</f>
        <v>#REF!</v>
      </c>
      <c r="T16" s="163" t="s">
        <v>888</v>
      </c>
      <c r="U16" s="162" t="e">
        <f>IF($I$5="结算审核",$I$9,)</f>
        <v>#REF!</v>
      </c>
      <c r="V16" s="164" t="e">
        <f>IF(U16&gt;0,"钢筋分析费"&amp;U16&amp;"吨×12元/吨",)</f>
        <v>#REF!</v>
      </c>
    </row>
    <row r="17" spans="1:22" ht="14.25" customHeight="1">
      <c r="A17" s="28"/>
      <c r="B17" s="29"/>
      <c r="C17" s="30"/>
      <c r="D17" s="31"/>
      <c r="E17" s="32"/>
      <c r="G17" s="11"/>
      <c r="H17" s="35" t="e">
        <f>IF($I$5="结算编制","结算编制",)</f>
        <v>#REF!</v>
      </c>
      <c r="I17" s="266" t="e">
        <f>IF($S$4&gt;0,$V$4,IF($S$5&gt;0,$V$5,IF($S$7&gt;0,$V$7,IF($S$9&gt;0,$V$9,IF($S$11&gt;0,$V$11,IF($S$13&gt;0,$V$13,))))))</f>
        <v>#REF!</v>
      </c>
      <c r="J17" s="266"/>
      <c r="K17" s="105" t="e">
        <f>IF($I$5="结算编制",SUM($U$4:$U$13),)</f>
        <v>#REF!</v>
      </c>
      <c r="L17" s="110" t="s">
        <v>849</v>
      </c>
      <c r="M17" s="111" t="e">
        <f>O16*12</f>
        <v>#REF!</v>
      </c>
      <c r="N17" s="112" t="s">
        <v>850</v>
      </c>
      <c r="O17" s="113" t="e">
        <f>SUM(O19:O29)+M17</f>
        <v>#REF!</v>
      </c>
      <c r="P17" s="114" t="e">
        <f>SUM(O19:O29)+M17</f>
        <v>#REF!</v>
      </c>
      <c r="Q17" s="145"/>
      <c r="R17" s="165" t="s">
        <v>889</v>
      </c>
      <c r="S17" s="166" t="e">
        <f>IF($I$5="结算审核",I7,)</f>
        <v>#REF!</v>
      </c>
      <c r="T17" s="167" t="s">
        <v>849</v>
      </c>
      <c r="U17" s="166" t="e">
        <f>U16*12</f>
        <v>#REF!</v>
      </c>
      <c r="V17" s="168"/>
    </row>
    <row r="18" spans="1:22" ht="14.25" customHeight="1">
      <c r="A18" s="36"/>
      <c r="B18" s="37"/>
      <c r="C18" s="38"/>
      <c r="D18" s="39"/>
      <c r="E18" s="32"/>
      <c r="G18" s="11"/>
      <c r="H18" s="40" t="e">
        <f>IF($I$5="结算审核","结算审核",)</f>
        <v>#REF!</v>
      </c>
      <c r="I18" s="267" t="e">
        <f>IF(T33=2000,"最低收费按2000元计。",IF($S$19&gt;0,$V$19&amp;"+"&amp;$V$32,IF($S$21&gt;0,$V$21&amp;"+"&amp;$V$32,IF($S$23&gt;0,$V$23&amp;"+"&amp;$V$32,IF($S$25&gt;0,$V$25&amp;"+"&amp;$V$32,IF($S$27&gt;0,$V$27&amp;"+"&amp;$V$32,IF($S$29&gt;0,$V$29&amp;"+"&amp;$V$32,)))))))</f>
        <v>#REF!</v>
      </c>
      <c r="J18" s="267"/>
      <c r="K18" s="115" t="e">
        <f>IF($I$5="结算审核",$T$33,)</f>
        <v>#REF!</v>
      </c>
      <c r="L18" s="110" t="s">
        <v>853</v>
      </c>
      <c r="M18" s="111" t="s">
        <v>854</v>
      </c>
      <c r="N18" s="111" t="s">
        <v>7</v>
      </c>
      <c r="O18" s="111" t="s">
        <v>855</v>
      </c>
      <c r="P18" s="116" t="s">
        <v>856</v>
      </c>
      <c r="Q18" s="145"/>
      <c r="R18" s="165" t="s">
        <v>853</v>
      </c>
      <c r="S18" s="167" t="s">
        <v>887</v>
      </c>
      <c r="T18" s="167" t="s">
        <v>890</v>
      </c>
      <c r="U18" s="167" t="s">
        <v>891</v>
      </c>
      <c r="V18" s="168"/>
    </row>
    <row r="19" spans="1:22" ht="20.100000000000001" customHeight="1">
      <c r="A19" s="17">
        <f>IF($I$9&gt;0,"钢筋分析",)</f>
        <v>0</v>
      </c>
      <c r="B19" s="268">
        <f>IF($I$9&gt;0,"钢筋量"&amp;$I$9&amp;"吨×12元/吨",)</f>
        <v>0</v>
      </c>
      <c r="C19" s="268"/>
      <c r="D19" s="41">
        <f>$I$9*12</f>
        <v>0</v>
      </c>
      <c r="E19" s="32"/>
      <c r="G19" s="11"/>
      <c r="H19" s="33" t="e">
        <f>IF($I$5="工程量清单预算审核","工程量清单预算审核",)</f>
        <v>#REF!</v>
      </c>
      <c r="I19" s="265" t="e">
        <f>IF(M37&gt;0,P37,IF(M38&gt;0,P38,IF(M40&gt;0,P40,IF(M42&gt;0,P42,IF(M44&gt;0,P44,IF(M46&gt;0,P46,))))))</f>
        <v>#REF!</v>
      </c>
      <c r="J19" s="265"/>
      <c r="K19" s="115" t="e">
        <f>IF($I$5="工程量清单预算审核",SUM(O37:O46),)</f>
        <v>#REF!</v>
      </c>
      <c r="L19" s="117" t="s">
        <v>861</v>
      </c>
      <c r="M19" s="118" t="e">
        <f>IF(M16&lt;=1000000,M16,)</f>
        <v>#REF!</v>
      </c>
      <c r="N19" s="119" t="e">
        <f>IF((M19*3.5/1000)&gt;2000,(M19*3.5/1000),)</f>
        <v>#REF!</v>
      </c>
      <c r="O19" s="113" t="e">
        <f>IF(((M19&gt;0)*AND(N19&lt;=3500)*AND(N19&gt;2000)),N19,IF(((M19&gt;0)*AND((M19*3.5/1000)&lt;2000)),2000,))</f>
        <v>#REF!</v>
      </c>
      <c r="P19" s="120" t="e">
        <f>IF(((M19&lt;=1000000)*AND(N19&gt;2000)),M19&amp;"×3.5‰",IF(((M19*3.5/1000)&lt;2000)*AND(M19&gt;0),"最低收费按2000元计",))</f>
        <v>#REF!</v>
      </c>
      <c r="Q19" s="145"/>
      <c r="R19" s="169" t="s">
        <v>861</v>
      </c>
      <c r="S19" s="170" t="e">
        <f>IF(S16&lt;1000000,S16,)</f>
        <v>#REF!</v>
      </c>
      <c r="T19" s="171" t="e">
        <f>S19*2.8/1000</f>
        <v>#REF!</v>
      </c>
      <c r="U19" s="172" t="e">
        <f>T19</f>
        <v>#REF!</v>
      </c>
      <c r="V19" s="173" t="e">
        <f>IF(T19&gt;0,"基本收费["&amp;S16&amp;"×2.8‰]",)</f>
        <v>#REF!</v>
      </c>
    </row>
    <row r="20" spans="1:22" ht="20.100000000000001" customHeight="1">
      <c r="A20" s="19"/>
      <c r="B20" s="42"/>
      <c r="C20" s="42"/>
      <c r="D20" s="43"/>
      <c r="E20" s="32"/>
      <c r="G20" s="11"/>
      <c r="H20" s="33"/>
      <c r="I20" s="100"/>
      <c r="J20" s="100"/>
      <c r="K20" s="115"/>
      <c r="L20" s="117"/>
      <c r="M20" s="118"/>
      <c r="N20" s="119"/>
      <c r="O20" s="113"/>
      <c r="P20" s="120"/>
      <c r="Q20" s="145"/>
      <c r="R20" s="169" t="s">
        <v>892</v>
      </c>
      <c r="S20" s="170">
        <v>1000000</v>
      </c>
      <c r="T20" s="171">
        <f>S20*2.8/1000</f>
        <v>2800</v>
      </c>
      <c r="U20" s="172"/>
      <c r="V20" s="173"/>
    </row>
    <row r="21" spans="1:22" ht="20.100000000000001" customHeight="1">
      <c r="A21" s="44">
        <f>IF($I$10&gt;0,"下浮率",)</f>
        <v>0</v>
      </c>
      <c r="B21" s="269">
        <f>IF($I$10&gt;0,$I$10,)</f>
        <v>0</v>
      </c>
      <c r="C21" s="269"/>
      <c r="D21" s="45">
        <f>IF($B$21&gt;0,SUM($D$14:$D$19)*(-$B$21),)</f>
        <v>0</v>
      </c>
      <c r="E21" s="32"/>
      <c r="G21" s="11"/>
      <c r="H21" s="34" t="e">
        <f>IF($I$5="定额预算审核","定额预算审核",)</f>
        <v>#REF!</v>
      </c>
      <c r="I21" s="265" t="e">
        <f>IF(S37&gt;0,V37,IF(S38&gt;0,V38,IF(S40&gt;0,V40,IF(S42&gt;0,V42,IF(S44&gt;0,V44,IF(S46&gt;0,V46,))))))</f>
        <v>#REF!</v>
      </c>
      <c r="J21" s="265"/>
      <c r="K21" s="115" t="e">
        <f>IF(OR($I$5="定额预算审核"),SUM(U37:U46),)</f>
        <v>#REF!</v>
      </c>
      <c r="L21" s="117" t="s">
        <v>864</v>
      </c>
      <c r="M21" s="118" t="e">
        <f>IF((1000000&lt;$M$16)*AND($M$16&lt;=5000000),$M$16,0)</f>
        <v>#REF!</v>
      </c>
      <c r="N21" s="119" t="e">
        <f>IF(M21=0,0,(3500+(M21-1000000)*3/1000))</f>
        <v>#REF!</v>
      </c>
      <c r="O21" s="113" t="e">
        <f>IF(M21&gt;0,N21,)</f>
        <v>#REF!</v>
      </c>
      <c r="P21" s="120" t="e">
        <f>IF(N21&gt;0,"1000000×3.5‰+("&amp;M21&amp;"-1000000)×3‰",)</f>
        <v>#REF!</v>
      </c>
      <c r="Q21" s="145"/>
      <c r="R21" s="169" t="s">
        <v>864</v>
      </c>
      <c r="S21" s="170" t="e">
        <f>IF((1000000&lt;$S$16)*AND($S$16&lt;=5000000),$S$16,0)</f>
        <v>#REF!</v>
      </c>
      <c r="T21" s="171" t="e">
        <f>IF(S21=0,0,(2800+(S21-1000000)*2.5/1000))</f>
        <v>#REF!</v>
      </c>
      <c r="U21" s="172" t="e">
        <f>IF(S21&gt;0,T21,)</f>
        <v>#REF!</v>
      </c>
      <c r="V21" s="173" t="e">
        <f>IF(T21&gt;0,"基本收费[1000000×2.8‰+("&amp;S21&amp;"-1000000)×2.5‰]",)</f>
        <v>#REF!</v>
      </c>
    </row>
    <row r="22" spans="1:22" ht="32.25" customHeight="1">
      <c r="A22" s="270" t="s">
        <v>893</v>
      </c>
      <c r="B22" s="271"/>
      <c r="C22" s="272"/>
      <c r="D22" s="46" t="e">
        <f>SUM(D14:D21)</f>
        <v>#REF!</v>
      </c>
      <c r="G22" s="11"/>
      <c r="L22" s="117" t="s">
        <v>866</v>
      </c>
      <c r="M22" s="118">
        <v>5000000</v>
      </c>
      <c r="N22" s="119">
        <f>3500+(5000000-1000000)*3/1000</f>
        <v>15500</v>
      </c>
      <c r="O22" s="113"/>
      <c r="P22" s="120" t="str">
        <f>IF(M22=5000000,"1000000×3.5‰+(5000000-1000000)×3‰",)</f>
        <v>1000000×3.5‰+(5000000-1000000)×3‰</v>
      </c>
      <c r="Q22" s="145"/>
      <c r="R22" s="169" t="s">
        <v>866</v>
      </c>
      <c r="S22" s="170">
        <v>5000000</v>
      </c>
      <c r="T22" s="171">
        <f>T20+(5000000-1000000)*2.5/1000</f>
        <v>12800</v>
      </c>
      <c r="U22" s="172"/>
      <c r="V22" s="173" t="str">
        <f>IF(S22=5000000,"1000000×2.8‰+(5000000-1000000)×2.5‰",)</f>
        <v>1000000×2.8‰+(5000000-1000000)×2.5‰</v>
      </c>
    </row>
    <row r="23" spans="1:22" ht="20.100000000000001" customHeight="1">
      <c r="A23" s="47"/>
      <c r="B23" s="48"/>
      <c r="C23" s="48"/>
      <c r="D23" s="49"/>
      <c r="G23" s="11"/>
      <c r="L23" s="117" t="s">
        <v>868</v>
      </c>
      <c r="M23" s="118" t="e">
        <f>IF((5000000&lt;$M$16)*AND($M$16&lt;=10000000),$M$16,0)</f>
        <v>#REF!</v>
      </c>
      <c r="N23" s="119" t="e">
        <f>IF(M23=0," ",IF(M23&gt;0,(N22+(M23-5000000)*2.8/1000)))</f>
        <v>#REF!</v>
      </c>
      <c r="O23" s="113" t="e">
        <f>IF(M23&gt;0,N23,)</f>
        <v>#REF!</v>
      </c>
      <c r="P23" s="120" t="e">
        <f>IF(M23&gt;0,P22&amp;"+("&amp;M23&amp;"-5000000)×2.8‰",)</f>
        <v>#REF!</v>
      </c>
      <c r="Q23" s="145"/>
      <c r="R23" s="169" t="s">
        <v>868</v>
      </c>
      <c r="S23" s="170" t="e">
        <f>IF((5000000&lt;$S$16)*AND($S$16&lt;=10000000),$S$16,0)</f>
        <v>#REF!</v>
      </c>
      <c r="T23" s="171" t="e">
        <f>IF(S23=0," ",IF(S23&gt;0,T22+(S23-5000000)*2.2/1000))</f>
        <v>#REF!</v>
      </c>
      <c r="U23" s="172" t="e">
        <f>IF(S23&gt;0,T23,)</f>
        <v>#REF!</v>
      </c>
      <c r="V23" s="173" t="e">
        <f>IF(S23&gt;0,"基本收费["&amp;V22&amp;"+("&amp;S23&amp;"-5000000)×2.2‰]",)</f>
        <v>#REF!</v>
      </c>
    </row>
    <row r="24" spans="1:22" ht="28.5" customHeight="1">
      <c r="A24" s="273" t="s">
        <v>894</v>
      </c>
      <c r="B24" s="274"/>
      <c r="C24" s="274"/>
      <c r="D24" s="51"/>
      <c r="G24" s="11"/>
      <c r="L24" s="117" t="s">
        <v>869</v>
      </c>
      <c r="M24" s="118">
        <v>10000000</v>
      </c>
      <c r="N24" s="119">
        <f>N22+(10000000-5000000)*2.8/1000</f>
        <v>29500</v>
      </c>
      <c r="O24" s="113"/>
      <c r="P24" s="120" t="str">
        <f>IF(M24=10000000,P22&amp;"+("&amp;M24&amp;"-5000000)×2.8‰",)</f>
        <v>1000000×3.5‰+(5000000-1000000)×3‰+(10000000-5000000)×2.8‰</v>
      </c>
      <c r="Q24" s="145"/>
      <c r="R24" s="169" t="s">
        <v>869</v>
      </c>
      <c r="S24" s="170">
        <v>10000000</v>
      </c>
      <c r="T24" s="171">
        <f>T22+(10000000-5000000)*2.2/1000</f>
        <v>23800</v>
      </c>
      <c r="U24" s="172"/>
      <c r="V24" s="173" t="str">
        <f>IF(S24=10000000,V22&amp;"+("&amp;S24&amp;"-5000000)×2.2‰",)</f>
        <v>1000000×2.8‰+(5000000-1000000)×2.5‰+(10000000-5000000)×2.2‰</v>
      </c>
    </row>
    <row r="25" spans="1:22" ht="23.25" customHeight="1">
      <c r="A25" s="52" t="s">
        <v>895</v>
      </c>
      <c r="B25" s="274" t="s">
        <v>896</v>
      </c>
      <c r="C25" s="274"/>
      <c r="D25" s="51"/>
      <c r="G25" s="11"/>
      <c r="L25" s="117" t="s">
        <v>872</v>
      </c>
      <c r="M25" s="118" t="e">
        <f>IF((10000000&lt;$M$16)*AND($M$16&lt;=50000000),$M$16,0)</f>
        <v>#REF!</v>
      </c>
      <c r="N25" s="119" t="e">
        <f>IF(M25=0," ",IF(M25&gt;0,N24+(M25-10000000)*2.7/1000))</f>
        <v>#REF!</v>
      </c>
      <c r="O25" s="113" t="e">
        <f>IF(M25&gt;0,N25,)</f>
        <v>#REF!</v>
      </c>
      <c r="P25" s="120" t="e">
        <f>IF(M25&gt;0,P24&amp;"+("&amp;M25&amp;"-10000000)×2.7‰",)</f>
        <v>#REF!</v>
      </c>
      <c r="Q25" s="145"/>
      <c r="R25" s="169" t="s">
        <v>872</v>
      </c>
      <c r="S25" s="170" t="e">
        <f>IF((10000000&lt;$S$16)*AND($S$16&lt;=50000000),$S$16,0)</f>
        <v>#REF!</v>
      </c>
      <c r="T25" s="171" t="e">
        <f>IF(S25=0," ",IF(S25&gt;0,T24+(S25-10000000)*1.6/1000))</f>
        <v>#REF!</v>
      </c>
      <c r="U25" s="172" t="e">
        <f>IF(S25&gt;0,T25,)</f>
        <v>#REF!</v>
      </c>
      <c r="V25" s="173" t="e">
        <f>IF(S25&gt;0,"基本收费["&amp;V24&amp;"+("&amp;S25&amp;"-10000000)×1.6‰]",)</f>
        <v>#REF!</v>
      </c>
    </row>
    <row r="26" spans="1:22" ht="18.75" customHeight="1">
      <c r="A26" s="273" t="s">
        <v>897</v>
      </c>
      <c r="B26" s="274"/>
      <c r="C26" s="274"/>
      <c r="D26" s="51"/>
      <c r="G26" s="11"/>
      <c r="L26" s="117" t="s">
        <v>874</v>
      </c>
      <c r="M26" s="118">
        <v>50000000</v>
      </c>
      <c r="N26" s="119">
        <f>N24+(50000000-10000000)*2.7/1000</f>
        <v>137500</v>
      </c>
      <c r="O26" s="113"/>
      <c r="P26" s="120" t="str">
        <f>IF(M26=50000000,P24&amp;"+("&amp;M26&amp;"-10000000)×2.7‰",)</f>
        <v>1000000×3.5‰+(5000000-1000000)×3‰+(10000000-5000000)×2.8‰+(50000000-10000000)×2.7‰</v>
      </c>
      <c r="Q26" s="145"/>
      <c r="R26" s="169" t="s">
        <v>874</v>
      </c>
      <c r="S26" s="170">
        <v>50000000</v>
      </c>
      <c r="T26" s="171">
        <f>T24+(50000000-10000000)*1.6/1000</f>
        <v>87800</v>
      </c>
      <c r="U26" s="172"/>
      <c r="V26" s="173" t="str">
        <f>IF(S26=50000000,V24&amp;"+("&amp;S26&amp;"-10000000)×1.6‰",)</f>
        <v>1000000×2.8‰+(5000000-1000000)×2.5‰+(10000000-5000000)×2.2‰+(50000000-10000000)×1.6‰</v>
      </c>
    </row>
    <row r="27" spans="1:22" ht="18.75" customHeight="1">
      <c r="A27" s="273" t="s">
        <v>898</v>
      </c>
      <c r="B27" s="274"/>
      <c r="C27" s="274"/>
      <c r="D27" s="51"/>
      <c r="G27" s="11"/>
      <c r="L27" s="117" t="s">
        <v>877</v>
      </c>
      <c r="M27" s="118" t="e">
        <f>IF((50000000&lt;$M$16)*AND($M$16&lt;=100000000),$M$16,0)</f>
        <v>#REF!</v>
      </c>
      <c r="N27" s="119" t="e">
        <f>IF(M27=0," ",IF(M27&gt;0,N26+(M27-50000000)*2.4/1000))</f>
        <v>#REF!</v>
      </c>
      <c r="O27" s="113" t="e">
        <f>IF(M27&gt;0,N27,)</f>
        <v>#REF!</v>
      </c>
      <c r="P27" s="120" t="e">
        <f>IF(M27&gt;0,P26&amp;"+("&amp;M27&amp;"-50000000)×2.4‰",)</f>
        <v>#REF!</v>
      </c>
      <c r="Q27" s="145"/>
      <c r="R27" s="169" t="s">
        <v>877</v>
      </c>
      <c r="S27" s="170" t="e">
        <f>IF((50000000&lt;$S$16)*AND($S$16&lt;=100000000),$S$16,0)</f>
        <v>#REF!</v>
      </c>
      <c r="T27" s="171" t="e">
        <f>IF(S27=0," ",IF(S27&gt;0,T26+(S27-50000000)*1.3/1000))</f>
        <v>#REF!</v>
      </c>
      <c r="U27" s="172" t="e">
        <f>IF(S27&gt;0,T27,)</f>
        <v>#REF!</v>
      </c>
      <c r="V27" s="173" t="e">
        <f>IF(S27&gt;0,"基本收费["&amp;V26&amp;"+("&amp;S27&amp;"-50000000)×1.3‰]",)</f>
        <v>#REF!</v>
      </c>
    </row>
    <row r="28" spans="1:22" ht="18.75" customHeight="1">
      <c r="A28" s="53" t="str">
        <f>H11&amp;I11</f>
        <v>日期：</v>
      </c>
      <c r="B28" s="54"/>
      <c r="C28" s="54"/>
      <c r="D28" s="55"/>
      <c r="G28" s="11"/>
      <c r="L28" s="121" t="s">
        <v>880</v>
      </c>
      <c r="M28" s="118">
        <v>100000000</v>
      </c>
      <c r="N28" s="119">
        <f>N26+(100000000-50000000)*2.4/1000</f>
        <v>257500</v>
      </c>
      <c r="O28" s="113"/>
      <c r="P28" s="120" t="str">
        <f>IF(M28=100000000,P26&amp;"+("&amp;M28&amp;"-50000000)×2.4‰",)</f>
        <v>1000000×3.5‰+(5000000-1000000)×3‰+(10000000-5000000)×2.8‰+(50000000-10000000)×2.7‰+(100000000-50000000)×2.4‰</v>
      </c>
      <c r="Q28" s="145"/>
      <c r="R28" s="165" t="s">
        <v>880</v>
      </c>
      <c r="S28" s="170">
        <v>100000000</v>
      </c>
      <c r="T28" s="171">
        <f>T26+(100000000-50000000)*1.3/1000</f>
        <v>152800</v>
      </c>
      <c r="U28" s="172"/>
      <c r="V28" s="173" t="str">
        <f>IF(S28=100000000,V26&amp;"+("&amp;S28&amp;"-50000000)×1.3‰",)</f>
        <v>1000000×2.8‰+(5000000-1000000)×2.5‰+(10000000-5000000)×2.2‰+(50000000-10000000)×1.6‰+(100000000-50000000)×1.3‰</v>
      </c>
    </row>
    <row r="29" spans="1:22" ht="22.5" customHeight="1">
      <c r="L29" s="122" t="s">
        <v>885</v>
      </c>
      <c r="M29" s="123" t="e">
        <f>IF(100000000&lt;$M$16,$M$16,0)</f>
        <v>#REF!</v>
      </c>
      <c r="N29" s="124" t="e">
        <f>IF(M29=0," ",IF(M29&gt;0,N28+(M29-M28)*2/1000))</f>
        <v>#REF!</v>
      </c>
      <c r="O29" s="125" t="e">
        <f>IF(M29&gt;0,N29,)</f>
        <v>#REF!</v>
      </c>
      <c r="P29" s="126" t="e">
        <f>IF(M29&gt;0,P28&amp;"+("&amp;M29&amp;"-100000000)×2‰",)</f>
        <v>#REF!</v>
      </c>
      <c r="Q29" s="145"/>
      <c r="R29" s="165" t="s">
        <v>885</v>
      </c>
      <c r="S29" s="170" t="e">
        <f>IF(100000000&lt;$S$16,$S$16,0)</f>
        <v>#REF!</v>
      </c>
      <c r="T29" s="171" t="e">
        <f>IF(S29=0," ",IF(S29&gt;0,T28+(S29-S28)*1/1000))</f>
        <v>#REF!</v>
      </c>
      <c r="U29" s="172" t="e">
        <f>IF(S29&gt;0,T29,)</f>
        <v>#REF!</v>
      </c>
      <c r="V29" s="173" t="e">
        <f>IF(S29&gt;0,"基本收费["&amp;V28&amp;"+("&amp;S29&amp;"-100000000)×1‰]",)</f>
        <v>#REF!</v>
      </c>
    </row>
    <row r="30" spans="1:22" ht="22.5" customHeight="1">
      <c r="L30" s="127"/>
      <c r="M30" s="128"/>
      <c r="N30" s="129"/>
      <c r="O30" s="130"/>
      <c r="P30" s="131"/>
      <c r="Q30" s="145"/>
      <c r="R30" s="174"/>
      <c r="S30" s="175"/>
      <c r="T30" s="175"/>
      <c r="U30" s="175"/>
      <c r="V30" s="176"/>
    </row>
    <row r="31" spans="1:22" ht="22.5" customHeight="1">
      <c r="L31" s="127"/>
      <c r="M31" s="128"/>
      <c r="N31" s="129"/>
      <c r="O31" s="130"/>
      <c r="P31" s="131"/>
      <c r="Q31" s="145"/>
      <c r="R31" s="282" t="s">
        <v>899</v>
      </c>
      <c r="S31" s="167" t="s">
        <v>900</v>
      </c>
      <c r="T31" s="167" t="s">
        <v>901</v>
      </c>
      <c r="U31" s="167" t="s">
        <v>902</v>
      </c>
      <c r="V31" s="168"/>
    </row>
    <row r="32" spans="1:22" ht="22.5" customHeight="1">
      <c r="L32" s="127"/>
      <c r="M32" s="128"/>
      <c r="N32" s="129"/>
      <c r="O32" s="130"/>
      <c r="P32" s="131"/>
      <c r="Q32" s="145"/>
      <c r="R32" s="283"/>
      <c r="S32" s="177" t="e">
        <f>ROUND(S16-S17,2)</f>
        <v>#REF!</v>
      </c>
      <c r="T32" s="178">
        <v>0.05</v>
      </c>
      <c r="U32" s="172" t="e">
        <f>S32*T32</f>
        <v>#REF!</v>
      </c>
      <c r="V32" s="179" t="e">
        <f>IF(S32&gt;0,"效益收费[核减金额"&amp;S32&amp;"元×5%]",)</f>
        <v>#REF!</v>
      </c>
    </row>
    <row r="33" spans="1:22" ht="22.5" customHeight="1">
      <c r="L33" s="127"/>
      <c r="M33" s="128"/>
      <c r="N33" s="129"/>
      <c r="O33" s="130"/>
      <c r="P33" s="131"/>
      <c r="Q33" s="145"/>
      <c r="R33" s="275" t="s">
        <v>903</v>
      </c>
      <c r="S33" s="276"/>
      <c r="T33" s="277" t="e">
        <f>IF((SUM(U19:U29)+U32+U17)&gt;2000,(SUM(U19:U29)+U32+U17),IF(((SUM(U19:U29)+U32+U17)&lt;=2000)*AND(S16&gt;0),2000,))</f>
        <v>#REF!</v>
      </c>
      <c r="U33" s="276"/>
      <c r="V33" s="180"/>
    </row>
    <row r="34" spans="1:22" ht="22.5" customHeight="1">
      <c r="A34" s="56"/>
      <c r="B34" s="278"/>
      <c r="C34" s="278"/>
      <c r="D34" s="12"/>
      <c r="L34" s="68" t="s">
        <v>904</v>
      </c>
      <c r="M34" s="69" t="e">
        <f>IF($I$5="工程量清单预算审核",I6,)</f>
        <v>#REF!</v>
      </c>
      <c r="N34" s="70" t="s">
        <v>846</v>
      </c>
      <c r="O34" s="69" t="e">
        <f>IF(OR($I$5="工程量清单预算编制",$I$5="工程量清单预算审核"),$I$9,)</f>
        <v>#REF!</v>
      </c>
      <c r="P34" s="71" t="e">
        <f>IF(O34&gt;0,"钢筋分析费"&amp;O34&amp;"吨×12元/吨",)</f>
        <v>#REF!</v>
      </c>
      <c r="R34" s="106" t="s">
        <v>905</v>
      </c>
      <c r="S34" s="107" t="e">
        <f>IF($I$5="定额预算审核",I6,)</f>
        <v>#REF!</v>
      </c>
      <c r="T34" s="108" t="s">
        <v>846</v>
      </c>
      <c r="U34" s="107" t="e">
        <f>IF(OR($I$5="定额预算编制",$I$5="定额预算审核"),$I$9,)</f>
        <v>#REF!</v>
      </c>
      <c r="V34" s="109" t="e">
        <f>IF(U34&gt;0,"钢筋分析费"&amp;U34&amp;"吨×12元/吨",)</f>
        <v>#REF!</v>
      </c>
    </row>
    <row r="35" spans="1:22" ht="27.75" customHeight="1">
      <c r="A35" s="57"/>
      <c r="B35" s="12"/>
      <c r="C35" s="240"/>
      <c r="D35" s="240"/>
      <c r="L35" s="72" t="s">
        <v>849</v>
      </c>
      <c r="M35" s="73" t="e">
        <f>O34*12</f>
        <v>#REF!</v>
      </c>
      <c r="N35" s="74" t="s">
        <v>850</v>
      </c>
      <c r="O35" s="75" t="e">
        <f>SUM(O37:O46)+M35</f>
        <v>#REF!</v>
      </c>
      <c r="P35" s="76"/>
      <c r="R35" s="110" t="s">
        <v>849</v>
      </c>
      <c r="S35" s="111" t="e">
        <f>U34*12</f>
        <v>#REF!</v>
      </c>
      <c r="T35" s="112" t="s">
        <v>850</v>
      </c>
      <c r="U35" s="113" t="e">
        <f>SUM(U37:U46)+S35</f>
        <v>#REF!</v>
      </c>
      <c r="V35" s="114" t="e">
        <f>SUM(U37:U46)+S35</f>
        <v>#REF!</v>
      </c>
    </row>
    <row r="36" spans="1:22" ht="22.5" customHeight="1">
      <c r="A36" s="58"/>
      <c r="B36" s="274"/>
      <c r="C36" s="274"/>
      <c r="D36" s="274"/>
      <c r="L36" s="72" t="s">
        <v>853</v>
      </c>
      <c r="M36" s="73" t="s">
        <v>854</v>
      </c>
      <c r="N36" s="73" t="s">
        <v>7</v>
      </c>
      <c r="O36" s="73" t="s">
        <v>855</v>
      </c>
      <c r="P36" s="77" t="s">
        <v>856</v>
      </c>
      <c r="R36" s="110" t="s">
        <v>853</v>
      </c>
      <c r="S36" s="111" t="s">
        <v>854</v>
      </c>
      <c r="T36" s="111" t="s">
        <v>7</v>
      </c>
      <c r="U36" s="111" t="s">
        <v>855</v>
      </c>
      <c r="V36" s="116" t="s">
        <v>856</v>
      </c>
    </row>
    <row r="37" spans="1:22" ht="22.5" customHeight="1">
      <c r="A37" s="58"/>
      <c r="B37" s="50"/>
      <c r="C37" s="50"/>
      <c r="D37" s="50"/>
      <c r="L37" s="78" t="s">
        <v>861</v>
      </c>
      <c r="M37" s="79" t="e">
        <f>IF(M34&lt;=1000000,M34,)</f>
        <v>#REF!</v>
      </c>
      <c r="N37" s="80" t="e">
        <f>IF((M37*4.8/1000)&gt;2000,(M37*4.8/1000),)</f>
        <v>#REF!</v>
      </c>
      <c r="O37" s="75" t="e">
        <f>IF((AND(M37&gt;0,N37&lt;=4800,N37&gt;2000)),N37,IF((AND(M37&gt;0,(M37*4.8/1000)&lt;2000)),2000,))</f>
        <v>#REF!</v>
      </c>
      <c r="P37" s="76" t="e">
        <f>IF(((M34&lt;=1000000)*AND(N37&gt;2000)),M34&amp;"×4.8‰",IF(((M34*4.8/1000)&lt;2000)*AND(M37&gt;0),"最低收费按2000元计",))</f>
        <v>#REF!</v>
      </c>
      <c r="R37" s="117" t="s">
        <v>861</v>
      </c>
      <c r="S37" s="118" t="e">
        <f>IF(S34&lt;=1000000,S34,)</f>
        <v>#REF!</v>
      </c>
      <c r="T37" s="119" t="e">
        <f>IF((S37*3.5/1000)&gt;2000,(S37*3.5/1000),)</f>
        <v>#REF!</v>
      </c>
      <c r="U37" s="113" t="e">
        <f>IF(((S37&gt;0)*AND(T37&lt;=3500)*AND(T37&gt;2000)),T37,IF(((S37&gt;0)*AND((S37*3.5/1000)&lt;2000)),2000,))</f>
        <v>#REF!</v>
      </c>
      <c r="V37" s="120" t="e">
        <f>IF(((S37&lt;=1000000)*AND(T37&gt;2000)),S37&amp;"×3.5‰",IF(((S37*3.5/1000)&lt;2000)*AND(S37&gt;0),"最低收费按2000元计",))</f>
        <v>#REF!</v>
      </c>
    </row>
    <row r="38" spans="1:22" s="1" customFormat="1" ht="22.5" customHeight="1">
      <c r="A38" s="58"/>
      <c r="B38" s="59"/>
      <c r="C38" s="58"/>
      <c r="D38" s="60"/>
      <c r="E38" s="4"/>
      <c r="F38" s="4"/>
      <c r="G38" s="4"/>
      <c r="H38" s="2"/>
      <c r="I38" s="5"/>
      <c r="J38" s="5"/>
      <c r="K38" s="4"/>
      <c r="L38" s="78" t="s">
        <v>864</v>
      </c>
      <c r="M38" s="79" t="e">
        <f>IF((1000000&lt;M34)*AND(M34&lt;=5000000),M34,0)</f>
        <v>#REF!</v>
      </c>
      <c r="N38" s="80" t="e">
        <f>IF(M38=0,0,(4800+(M38-1000000)*4.1/1000))</f>
        <v>#REF!</v>
      </c>
      <c r="O38" s="75" t="e">
        <f>IF(M38&gt;0,N38,)</f>
        <v>#REF!</v>
      </c>
      <c r="P38" s="76" t="e">
        <f>IF(N38&gt;0,"1000000×4.8‰+("&amp;M38&amp;"-1000000)×4.1‰",)</f>
        <v>#REF!</v>
      </c>
      <c r="Q38" s="9"/>
      <c r="R38" s="117" t="s">
        <v>864</v>
      </c>
      <c r="S38" s="118" t="e">
        <f>IF((1000000&lt;S34)*AND(S34&lt;=5000000),S34,0)</f>
        <v>#REF!</v>
      </c>
      <c r="T38" s="119" t="e">
        <f>IF(S38=0,0,(3500+(S38-1000000)*3/1000))</f>
        <v>#REF!</v>
      </c>
      <c r="U38" s="113" t="e">
        <f>IF(S38&gt;0,T38,)</f>
        <v>#REF!</v>
      </c>
      <c r="V38" s="120" t="e">
        <f>IF(T38&gt;0,"1000000×3.5‰+("&amp;S38&amp;"-1000000)×3‰",)</f>
        <v>#REF!</v>
      </c>
    </row>
    <row r="39" spans="1:22" s="1" customFormat="1" ht="22.5" customHeight="1">
      <c r="A39" s="279"/>
      <c r="B39" s="279"/>
      <c r="C39" s="279"/>
      <c r="D39" s="279"/>
      <c r="E39" s="4"/>
      <c r="F39" s="4"/>
      <c r="G39" s="4"/>
      <c r="H39" s="2"/>
      <c r="I39" s="5"/>
      <c r="J39" s="5"/>
      <c r="K39" s="4"/>
      <c r="L39" s="78" t="s">
        <v>866</v>
      </c>
      <c r="M39" s="79">
        <v>5000000</v>
      </c>
      <c r="N39" s="80">
        <f>4800+(5000000-1000000)*4.1/1000</f>
        <v>21200</v>
      </c>
      <c r="O39" s="75"/>
      <c r="P39" s="76" t="str">
        <f>IF(M39=5000000,"1000000×4.8‰+(5000000-1000000)×4.1‰",)</f>
        <v>1000000×4.8‰+(5000000-1000000)×4.1‰</v>
      </c>
      <c r="Q39" s="9"/>
      <c r="R39" s="117" t="s">
        <v>866</v>
      </c>
      <c r="S39" s="118">
        <v>5000000</v>
      </c>
      <c r="T39" s="119">
        <f>3500+(5000000-1000000)*3/1000</f>
        <v>15500</v>
      </c>
      <c r="U39" s="113"/>
      <c r="V39" s="120" t="str">
        <f>IF(S39=5000000,"1000000×3.5‰+(5000000-1000000)×3‰",)</f>
        <v>1000000×3.5‰+(5000000-1000000)×3‰</v>
      </c>
    </row>
    <row r="40" spans="1:22" s="1" customFormat="1" ht="22.5" customHeight="1">
      <c r="A40" s="61"/>
      <c r="B40" s="62"/>
      <c r="C40" s="230"/>
      <c r="D40" s="230"/>
      <c r="E40" s="4"/>
      <c r="F40" s="4"/>
      <c r="G40" s="4"/>
      <c r="H40" s="2"/>
      <c r="I40" s="5"/>
      <c r="J40" s="5"/>
      <c r="K40" s="4"/>
      <c r="L40" s="78" t="s">
        <v>868</v>
      </c>
      <c r="M40" s="79" t="e">
        <f>IF((5000000&lt;M34)*AND(M34&lt;=10000000),M34,0)</f>
        <v>#REF!</v>
      </c>
      <c r="N40" s="80" t="e">
        <f>IF(M40=0," ",IF(M40&gt;0,(N39+(M40-5000000)*3.8/1000)))</f>
        <v>#REF!</v>
      </c>
      <c r="O40" s="75" t="e">
        <f>IF(M40&gt;0,N40,)</f>
        <v>#REF!</v>
      </c>
      <c r="P40" s="76" t="e">
        <f>IF(M40&gt;0,P39&amp;"+("&amp;M40&amp;"-5000000)×3.8‰",)</f>
        <v>#REF!</v>
      </c>
      <c r="Q40" s="9"/>
      <c r="R40" s="117" t="s">
        <v>868</v>
      </c>
      <c r="S40" s="118" t="e">
        <f>IF((5000000&lt;S34)*AND(S34&lt;=10000000),S34,0)</f>
        <v>#REF!</v>
      </c>
      <c r="T40" s="119" t="e">
        <f>IF(S40=0," ",IF(S40&gt;0,(T39+(S40-5000000)*2.8/1000)))</f>
        <v>#REF!</v>
      </c>
      <c r="U40" s="113" t="e">
        <f>IF(S40&gt;0,T40,)</f>
        <v>#REF!</v>
      </c>
      <c r="V40" s="120" t="e">
        <f>IF(S40&gt;0,V39&amp;"+("&amp;S40&amp;"-5000000)×2.8‰",)</f>
        <v>#REF!</v>
      </c>
    </row>
    <row r="41" spans="1:22" s="1" customFormat="1" ht="22.5" customHeight="1">
      <c r="A41" s="61"/>
      <c r="B41" s="62"/>
      <c r="C41" s="230"/>
      <c r="D41" s="230"/>
      <c r="E41" s="4"/>
      <c r="F41" s="4"/>
      <c r="G41" s="4"/>
      <c r="H41" s="2"/>
      <c r="I41" s="5"/>
      <c r="J41" s="5"/>
      <c r="K41" s="4"/>
      <c r="L41" s="78" t="s">
        <v>869</v>
      </c>
      <c r="M41" s="79">
        <v>10000000</v>
      </c>
      <c r="N41" s="80">
        <f>N39+(10000000-5000000)*3.8/1000</f>
        <v>40200</v>
      </c>
      <c r="O41" s="75"/>
      <c r="P41" s="76" t="str">
        <f>IF(M41=10000000,P39&amp;"+("&amp;M41&amp;"-5000000)×3.8‰",)</f>
        <v>1000000×4.8‰+(5000000-1000000)×4.1‰+(10000000-5000000)×3.8‰</v>
      </c>
      <c r="Q41" s="9"/>
      <c r="R41" s="117" t="s">
        <v>869</v>
      </c>
      <c r="S41" s="118">
        <v>10000000</v>
      </c>
      <c r="T41" s="119">
        <f>T39+(10000000-5000000)*2.8/1000</f>
        <v>29500</v>
      </c>
      <c r="U41" s="113"/>
      <c r="V41" s="120" t="str">
        <f>IF(S41=10000000,V39&amp;"+("&amp;S41&amp;"-5000000)×2.8‰",)</f>
        <v>1000000×3.5‰+(5000000-1000000)×3‰+(10000000-5000000)×2.8‰</v>
      </c>
    </row>
    <row r="42" spans="1:22" s="1" customFormat="1" ht="22.5" customHeight="1">
      <c r="A42" s="61"/>
      <c r="B42" s="62"/>
      <c r="C42" s="230"/>
      <c r="D42" s="230"/>
      <c r="E42" s="4"/>
      <c r="F42" s="4"/>
      <c r="G42" s="4"/>
      <c r="H42" s="2"/>
      <c r="I42" s="5"/>
      <c r="J42" s="5"/>
      <c r="K42" s="4"/>
      <c r="L42" s="78" t="s">
        <v>872</v>
      </c>
      <c r="M42" s="79" t="e">
        <f>IF((10000000&lt;M34)*AND(M34&lt;=50000000),M34,0)</f>
        <v>#REF!</v>
      </c>
      <c r="N42" s="80" t="e">
        <f>IF(M42=0," ",IF(M42&gt;0,N41+(M42-10000000)*3.4/1000))</f>
        <v>#REF!</v>
      </c>
      <c r="O42" s="75" t="e">
        <f>IF(M42&gt;0,N42,)</f>
        <v>#REF!</v>
      </c>
      <c r="P42" s="76" t="e">
        <f>IF(M42&gt;0,P41&amp;"+("&amp;M42&amp;"-10000000)×3.4‰",)</f>
        <v>#REF!</v>
      </c>
      <c r="Q42" s="9"/>
      <c r="R42" s="117" t="s">
        <v>872</v>
      </c>
      <c r="S42" s="118" t="e">
        <f>IF((10000000&lt;S34)*AND(S34&lt;=50000000),S34,0)</f>
        <v>#REF!</v>
      </c>
      <c r="T42" s="119" t="e">
        <f>IF(S42=0," ",IF(S42&gt;0,T41+(S42-10000000)*2.7/1000))</f>
        <v>#REF!</v>
      </c>
      <c r="U42" s="113" t="e">
        <f>IF(S42&gt;0,T42,)</f>
        <v>#REF!</v>
      </c>
      <c r="V42" s="120" t="e">
        <f>IF(S42&gt;0,V41&amp;"+("&amp;S42&amp;"-10000000)×2.7‰",)</f>
        <v>#REF!</v>
      </c>
    </row>
    <row r="43" spans="1:22" s="1" customFormat="1" ht="22.5" customHeight="1">
      <c r="A43" s="61"/>
      <c r="B43" s="62"/>
      <c r="C43" s="63"/>
      <c r="D43" s="63"/>
      <c r="E43" s="4"/>
      <c r="F43" s="4"/>
      <c r="G43" s="4"/>
      <c r="H43" s="2"/>
      <c r="I43" s="5"/>
      <c r="J43" s="5"/>
      <c r="K43" s="4"/>
      <c r="L43" s="78" t="s">
        <v>874</v>
      </c>
      <c r="M43" s="79">
        <v>50000000</v>
      </c>
      <c r="N43" s="80">
        <f>N41+(50000000-10000000)*3.4/1000</f>
        <v>176200</v>
      </c>
      <c r="O43" s="75"/>
      <c r="P43" s="76" t="str">
        <f>IF(M43=50000000,P41&amp;"+("&amp;M43&amp;"-10000000)×3.4‰",)</f>
        <v>1000000×4.8‰+(5000000-1000000)×4.1‰+(10000000-5000000)×3.8‰+(50000000-10000000)×3.4‰</v>
      </c>
      <c r="Q43" s="9"/>
      <c r="R43" s="117" t="s">
        <v>874</v>
      </c>
      <c r="S43" s="118">
        <v>50000000</v>
      </c>
      <c r="T43" s="119">
        <f>T41+(50000000-10000000)*2.7/1000</f>
        <v>137500</v>
      </c>
      <c r="U43" s="113"/>
      <c r="V43" s="120" t="str">
        <f>IF(S43=50000000,V41&amp;"+("&amp;S43&amp;"-10000000)×2.7‰",)</f>
        <v>1000000×3.5‰+(5000000-1000000)×3‰+(10000000-5000000)×2.8‰+(50000000-10000000)×2.7‰</v>
      </c>
    </row>
    <row r="44" spans="1:22" s="1" customFormat="1" ht="34.5" customHeight="1">
      <c r="A44" s="279"/>
      <c r="B44" s="279"/>
      <c r="C44" s="279"/>
      <c r="D44" s="279"/>
      <c r="E44" s="4"/>
      <c r="F44" s="4"/>
      <c r="G44" s="4"/>
      <c r="H44" s="2"/>
      <c r="I44" s="5"/>
      <c r="J44" s="5"/>
      <c r="K44" s="4"/>
      <c r="L44" s="78" t="s">
        <v>877</v>
      </c>
      <c r="M44" s="79" t="e">
        <f>IF((50000000&lt;M34)*AND(M34&lt;=100000000),M34,0)</f>
        <v>#REF!</v>
      </c>
      <c r="N44" s="80" t="e">
        <f>IF(M44=0," ",IF(M44&gt;0,N43+(M44-50000000)*2.9/1000))</f>
        <v>#REF!</v>
      </c>
      <c r="O44" s="75" t="e">
        <f>IF(M44&gt;0,N44,)</f>
        <v>#REF!</v>
      </c>
      <c r="P44" s="76" t="e">
        <f>IF(M44&gt;0,P43&amp;"+("&amp;M44&amp;"-50000000)×2.9‰",)</f>
        <v>#REF!</v>
      </c>
      <c r="Q44" s="9"/>
      <c r="R44" s="117" t="s">
        <v>877</v>
      </c>
      <c r="S44" s="118" t="e">
        <f>IF((50000000&lt;S34)*AND(S34&lt;=100000000),S34,0)</f>
        <v>#REF!</v>
      </c>
      <c r="T44" s="119" t="e">
        <f>IF(S44=0," ",IF(S44&gt;0,T43+(S44-50000000)*2.4/1000))</f>
        <v>#REF!</v>
      </c>
      <c r="U44" s="113" t="e">
        <f>IF(S44&gt;0,T44,)</f>
        <v>#REF!</v>
      </c>
      <c r="V44" s="120" t="e">
        <f>IF(S44&gt;0,V43&amp;"+("&amp;S44&amp;"-50000000)×2.4‰",)</f>
        <v>#REF!</v>
      </c>
    </row>
    <row r="45" spans="1:22" s="1" customFormat="1" ht="20.100000000000001" customHeight="1">
      <c r="A45" s="58"/>
      <c r="B45" s="279"/>
      <c r="C45" s="279"/>
      <c r="D45" s="58"/>
      <c r="E45" s="4"/>
      <c r="F45" s="4"/>
      <c r="G45" s="4"/>
      <c r="H45" s="2"/>
      <c r="I45" s="5"/>
      <c r="J45" s="5"/>
      <c r="K45" s="4"/>
      <c r="L45" s="72" t="s">
        <v>880</v>
      </c>
      <c r="M45" s="79">
        <v>100000000</v>
      </c>
      <c r="N45" s="80">
        <f>N43+(100000000-50000000)*2.9/1000</f>
        <v>321200</v>
      </c>
      <c r="O45" s="75"/>
      <c r="P45" s="76" t="str">
        <f>IF(M45=100000000,P43&amp;"+("&amp;M45&amp;"-50000000)×2.9‰",)</f>
        <v>1000000×4.8‰+(5000000-1000000)×4.1‰+(10000000-5000000)×3.8‰+(50000000-10000000)×3.4‰+(100000000-50000000)×2.9‰</v>
      </c>
      <c r="Q45" s="9"/>
      <c r="R45" s="121" t="s">
        <v>880</v>
      </c>
      <c r="S45" s="118">
        <v>100000000</v>
      </c>
      <c r="T45" s="119">
        <f>T43+(100000000-50000000)*2.4/1000</f>
        <v>257500</v>
      </c>
      <c r="U45" s="113"/>
      <c r="V45" s="120" t="str">
        <f>IF(S45=100000000,V43&amp;"+("&amp;S45&amp;"-50000000)×2.4‰",)</f>
        <v>1000000×3.5‰+(5000000-1000000)×3‰+(10000000-5000000)×2.8‰+(50000000-10000000)×2.7‰+(100000000-50000000)×2.4‰</v>
      </c>
    </row>
    <row r="46" spans="1:22" s="1" customFormat="1" ht="20.100000000000001" customHeight="1">
      <c r="A46" s="280"/>
      <c r="B46" s="230"/>
      <c r="C46" s="230"/>
      <c r="D46" s="281"/>
      <c r="E46" s="4"/>
      <c r="F46" s="4"/>
      <c r="G46" s="4"/>
      <c r="H46" s="2"/>
      <c r="I46" s="5"/>
      <c r="J46" s="5"/>
      <c r="K46" s="4"/>
      <c r="L46" s="90" t="s">
        <v>885</v>
      </c>
      <c r="M46" s="91" t="e">
        <f>IF(100000000&lt;M34,M34,0)</f>
        <v>#REF!</v>
      </c>
      <c r="N46" s="92" t="e">
        <f>IF(M46=0," ",IF(M46&gt;0,N45+(M46-M45)*2.6/1000))</f>
        <v>#REF!</v>
      </c>
      <c r="O46" s="93" t="e">
        <f>IF(M46&gt;0,N46,)</f>
        <v>#REF!</v>
      </c>
      <c r="P46" s="94" t="e">
        <f>IF(M46&gt;0,P45&amp;"+("&amp;M46&amp;"-100000000)×2.6‰",)</f>
        <v>#REF!</v>
      </c>
      <c r="Q46" s="9"/>
      <c r="R46" s="122" t="s">
        <v>885</v>
      </c>
      <c r="S46" s="123" t="e">
        <f>IF(100000000&lt;S34,S34,0)</f>
        <v>#REF!</v>
      </c>
      <c r="T46" s="124" t="e">
        <f>IF(S46=0," ",IF(S46&gt;0,T45+(S46-S45)*2/1000))</f>
        <v>#REF!</v>
      </c>
      <c r="U46" s="125" t="e">
        <f>IF(S46&gt;0,T46,)</f>
        <v>#REF!</v>
      </c>
      <c r="V46" s="126" t="e">
        <f>IF(S46&gt;0,V45&amp;"+("&amp;S46&amp;"-100000000)×2‰",)</f>
        <v>#REF!</v>
      </c>
    </row>
    <row r="47" spans="1:22" s="1" customFormat="1" ht="47.25" customHeight="1">
      <c r="A47" s="280"/>
      <c r="B47" s="230"/>
      <c r="C47" s="230"/>
      <c r="D47" s="281"/>
      <c r="E47" s="4"/>
      <c r="F47" s="4"/>
      <c r="G47" s="4"/>
      <c r="H47" s="2"/>
      <c r="I47" s="5"/>
      <c r="J47" s="5"/>
      <c r="K47" s="4"/>
      <c r="L47" s="132"/>
      <c r="O47" s="7"/>
      <c r="P47" s="133"/>
      <c r="Q47" s="9"/>
      <c r="R47" s="132"/>
      <c r="U47" s="7"/>
      <c r="V47" s="10"/>
    </row>
    <row r="48" spans="1:22" s="1" customFormat="1" ht="15.75" customHeight="1">
      <c r="A48" s="280"/>
      <c r="B48" s="230"/>
      <c r="C48" s="230"/>
      <c r="D48" s="281"/>
      <c r="E48" s="4"/>
      <c r="F48" s="4"/>
      <c r="G48" s="4"/>
      <c r="H48" s="2"/>
      <c r="I48" s="5"/>
      <c r="J48" s="5"/>
      <c r="K48" s="4"/>
      <c r="L48" s="132"/>
      <c r="O48" s="7"/>
      <c r="P48" s="133"/>
      <c r="Q48" s="9"/>
      <c r="R48" s="132"/>
      <c r="U48" s="7"/>
      <c r="V48" s="10"/>
    </row>
    <row r="49" spans="1:22" s="1" customFormat="1" ht="19.5" customHeight="1">
      <c r="A49" s="280"/>
      <c r="B49" s="230"/>
      <c r="C49" s="230"/>
      <c r="D49" s="281"/>
      <c r="E49" s="4"/>
      <c r="F49" s="4"/>
      <c r="G49" s="4"/>
      <c r="H49" s="2"/>
      <c r="I49" s="5"/>
      <c r="J49" s="5"/>
      <c r="K49" s="4"/>
      <c r="L49" s="132"/>
      <c r="O49" s="7"/>
      <c r="P49" s="133"/>
      <c r="Q49" s="9"/>
      <c r="R49" s="132"/>
      <c r="U49" s="7"/>
      <c r="V49" s="10"/>
    </row>
    <row r="50" spans="1:22" s="1" customFormat="1" ht="19.5" customHeight="1">
      <c r="A50" s="280"/>
      <c r="B50" s="230"/>
      <c r="C50" s="230"/>
      <c r="D50" s="281"/>
      <c r="E50" s="4"/>
      <c r="F50" s="4"/>
      <c r="G50" s="4"/>
      <c r="H50" s="2"/>
      <c r="I50" s="5"/>
      <c r="J50" s="5"/>
      <c r="K50" s="4"/>
      <c r="L50" s="6"/>
      <c r="O50" s="7"/>
      <c r="P50" s="8"/>
      <c r="Q50" s="9"/>
      <c r="R50" s="6"/>
      <c r="U50" s="7"/>
      <c r="V50" s="10"/>
    </row>
    <row r="51" spans="1:22" s="1" customFormat="1" ht="20.100000000000001" customHeight="1">
      <c r="A51" s="61"/>
      <c r="B51" s="61"/>
      <c r="C51" s="61"/>
      <c r="D51" s="64"/>
      <c r="E51" s="4"/>
      <c r="F51" s="4"/>
      <c r="G51" s="4"/>
      <c r="H51" s="2"/>
      <c r="I51" s="5"/>
      <c r="J51" s="5"/>
      <c r="K51" s="4"/>
      <c r="L51" s="6"/>
      <c r="O51" s="7"/>
      <c r="P51" s="8"/>
      <c r="Q51" s="9"/>
      <c r="R51" s="6"/>
      <c r="U51" s="7"/>
      <c r="V51" s="10"/>
    </row>
    <row r="52" spans="1:22" s="1" customFormat="1" ht="20.100000000000001" customHeight="1">
      <c r="A52" s="61"/>
      <c r="B52" s="65"/>
      <c r="C52" s="65"/>
      <c r="D52" s="64"/>
      <c r="E52" s="4"/>
      <c r="F52" s="4"/>
      <c r="G52" s="4"/>
      <c r="H52" s="2"/>
      <c r="I52" s="5"/>
      <c r="J52" s="5"/>
      <c r="K52" s="4"/>
      <c r="L52" s="6"/>
      <c r="O52" s="7"/>
      <c r="P52" s="8"/>
      <c r="Q52" s="9"/>
      <c r="R52" s="6"/>
      <c r="U52" s="7"/>
      <c r="V52" s="10"/>
    </row>
    <row r="53" spans="1:22" s="1" customFormat="1" ht="20.100000000000001" customHeight="1">
      <c r="A53" s="271"/>
      <c r="B53" s="271"/>
      <c r="C53" s="271"/>
      <c r="D53" s="66"/>
      <c r="E53" s="4"/>
      <c r="F53" s="4"/>
      <c r="G53" s="4"/>
      <c r="H53" s="2"/>
      <c r="I53" s="5"/>
      <c r="J53" s="5"/>
      <c r="K53" s="4"/>
      <c r="L53" s="6"/>
      <c r="O53" s="7"/>
      <c r="P53" s="8"/>
      <c r="Q53" s="9"/>
      <c r="R53" s="6"/>
      <c r="U53" s="7"/>
      <c r="V53" s="10"/>
    </row>
    <row r="54" spans="1:22" s="2" customFormat="1" ht="12" customHeight="1">
      <c r="A54" s="57"/>
      <c r="B54" s="57"/>
      <c r="C54" s="57"/>
      <c r="D54" s="57"/>
      <c r="E54" s="4"/>
      <c r="F54" s="4"/>
      <c r="G54" s="67"/>
      <c r="I54" s="5"/>
      <c r="J54" s="5"/>
      <c r="K54" s="4"/>
      <c r="L54" s="6"/>
      <c r="M54" s="1"/>
      <c r="N54" s="1"/>
      <c r="O54" s="7"/>
      <c r="P54" s="8"/>
      <c r="Q54" s="9"/>
      <c r="R54" s="6"/>
      <c r="S54" s="1"/>
      <c r="T54" s="1"/>
      <c r="U54" s="7"/>
      <c r="V54" s="10"/>
    </row>
    <row r="55" spans="1:22" s="2" customFormat="1" ht="15.75" customHeight="1">
      <c r="A55" s="57"/>
      <c r="B55" s="57"/>
      <c r="C55" s="57"/>
      <c r="D55" s="57"/>
      <c r="E55" s="4"/>
      <c r="F55" s="4"/>
      <c r="G55" s="4"/>
      <c r="I55" s="5"/>
      <c r="J55" s="5"/>
      <c r="K55" s="4"/>
      <c r="L55" s="6"/>
      <c r="M55" s="1"/>
      <c r="N55" s="1"/>
      <c r="O55" s="7"/>
      <c r="P55" s="8"/>
      <c r="Q55" s="9"/>
      <c r="R55" s="6"/>
      <c r="S55" s="1"/>
      <c r="T55" s="1"/>
      <c r="U55" s="7"/>
      <c r="V55" s="10"/>
    </row>
  </sheetData>
  <protectedRanges>
    <protectedRange sqref="I2:J4 I5:I7 I9:I12" name="区域3"/>
    <protectedRange sqref="H1:J12" name="区域1"/>
    <protectedRange sqref="I2:J5 I6:I7 I9:I12" name="区域2"/>
  </protectedRanges>
  <mergeCells count="47">
    <mergeCell ref="B45:C45"/>
    <mergeCell ref="A53:C53"/>
    <mergeCell ref="A46:A50"/>
    <mergeCell ref="D46:D50"/>
    <mergeCell ref="R31:R32"/>
    <mergeCell ref="B46:C50"/>
    <mergeCell ref="A39:D39"/>
    <mergeCell ref="C40:D40"/>
    <mergeCell ref="C41:D41"/>
    <mergeCell ref="C42:D42"/>
    <mergeCell ref="A44:D44"/>
    <mergeCell ref="R33:S33"/>
    <mergeCell ref="T33:U33"/>
    <mergeCell ref="B34:C34"/>
    <mergeCell ref="C35:D35"/>
    <mergeCell ref="B36:D36"/>
    <mergeCell ref="A22:C22"/>
    <mergeCell ref="A24:C24"/>
    <mergeCell ref="B25:C25"/>
    <mergeCell ref="A26:C26"/>
    <mergeCell ref="A27:C27"/>
    <mergeCell ref="I18:J18"/>
    <mergeCell ref="B19:C19"/>
    <mergeCell ref="I19:J19"/>
    <mergeCell ref="B21:C21"/>
    <mergeCell ref="I21:J21"/>
    <mergeCell ref="A12:D12"/>
    <mergeCell ref="B13:C13"/>
    <mergeCell ref="I15:J15"/>
    <mergeCell ref="I16:J16"/>
    <mergeCell ref="I17:J17"/>
    <mergeCell ref="C7:D7"/>
    <mergeCell ref="C8:D8"/>
    <mergeCell ref="C9:D9"/>
    <mergeCell ref="C10:D10"/>
    <mergeCell ref="A11:D11"/>
    <mergeCell ref="B4:D4"/>
    <mergeCell ref="I4:J4"/>
    <mergeCell ref="B5:D5"/>
    <mergeCell ref="I5:J5"/>
    <mergeCell ref="A6:D6"/>
    <mergeCell ref="A1:D1"/>
    <mergeCell ref="H1:J1"/>
    <mergeCell ref="C2:D2"/>
    <mergeCell ref="I2:J2"/>
    <mergeCell ref="B3:D3"/>
    <mergeCell ref="I3:J3"/>
  </mergeCells>
  <phoneticPr fontId="94" type="noConversion"/>
  <dataValidations count="1">
    <dataValidation type="list" allowBlank="1" showInputMessage="1" showErrorMessage="1" sqref="I5" xr:uid="{00000000-0002-0000-0700-000000000000}">
      <formula1>"工程量清单预算编制,工程量清单预算审核,定额预算编制,定额预算审核,结算编制,结算审核"</formula1>
    </dataValidation>
  </dataValidations>
  <printOptions horizontalCentered="1"/>
  <pageMargins left="0.83" right="0.63" top="0.79" bottom="0.51" header="0.51" footer="0.51"/>
  <pageSetup paperSize="9" orientation="portrait" horizontalDpi="180" verticalDpi="180" r:id="rId1"/>
  <headerFooter alignWithMargins="0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7" master="">
    <arrUserId title="区域1" rangeCreator="" othersAccessPermission="edit"/>
    <arrUserId title="区域2" rangeCreator="" othersAccessPermission="edit"/>
    <arrUserId title="区域1_1" rangeCreator="" othersAccessPermission="edit"/>
    <arrUserId title="区域1_2" rangeCreator="" othersAccessPermission="edit"/>
    <arrUserId title="区域1_3" rangeCreator="" othersAccessPermission="edit"/>
    <arrUserId title="区域2_1" rangeCreator="" othersAccessPermission="edit"/>
  </rangeList>
  <rangeList sheetStid="12" master=""/>
  <rangeList sheetStid="18" master=""/>
  <rangeList sheetStid="19" master=""/>
  <rangeList sheetStid="26" master=""/>
  <rangeList sheetStid="29" master=""/>
  <rangeList sheetStid="14" master=""/>
  <rangeList sheetStid="15" master="">
    <arrUserId title="区域3" rangeCreator="" othersAccessPermission="edit"/>
    <arrUserId title="区域1" rangeCreator="" othersAccessPermission="edit"/>
    <arrUserId title="区域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4</vt:i4>
      </vt:variant>
    </vt:vector>
  </HeadingPairs>
  <TitlesOfParts>
    <vt:vector size="7" baseType="lpstr">
      <vt:lpstr>保洁面积汇总表</vt:lpstr>
      <vt:lpstr>业绩上报表</vt:lpstr>
      <vt:lpstr>1</vt:lpstr>
      <vt:lpstr>'1'!Print_Area</vt:lpstr>
      <vt:lpstr>保洁面积汇总表!Print_Area</vt:lpstr>
      <vt:lpstr>业绩上报表!Print_Area</vt:lpstr>
      <vt:lpstr>保洁面积汇总表!Print_Titles</vt:lpstr>
    </vt:vector>
  </TitlesOfParts>
  <Company>stfh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stzsw</dc:creator>
  <cp:lastModifiedBy>Administrator</cp:lastModifiedBy>
  <cp:revision>1</cp:revision>
  <cp:lastPrinted>2020-04-15T08:25:00Z</cp:lastPrinted>
  <dcterms:created xsi:type="dcterms:W3CDTF">2000-04-26T02:41:00Z</dcterms:created>
  <dcterms:modified xsi:type="dcterms:W3CDTF">2024-08-01T10:23:10Z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C3E6BE20884E4D149B862D42767AFDD6_13</vt:lpwstr>
  </property>
</Properties>
</file>