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wei.tong\Desktop\"/>
    </mc:Choice>
  </mc:AlternateContent>
  <xr:revisionPtr revIDLastSave="0" documentId="13_ncr:1_{C47361E4-F1DA-4EC9-8B2D-8EDB88D7D33B}" xr6:coauthVersionLast="47" xr6:coauthVersionMax="47" xr10:uidLastSave="{00000000-0000-0000-0000-000000000000}"/>
  <bookViews>
    <workbookView xWindow="-108" yWindow="-108" windowWidth="23256" windowHeight="12576" tabRatio="861" activeTab="2" xr2:uid="{00000000-000D-0000-FFFF-FFFF00000000}"/>
  </bookViews>
  <sheets>
    <sheet name="目录信息" sheetId="1" r:id="rId1"/>
    <sheet name="HS Code" sheetId="24" r:id="rId2"/>
    <sheet name="发料机" sheetId="25" r:id="rId3"/>
    <sheet name="制绒" sheetId="2" r:id="rId4"/>
    <sheet name="扩氧一体" sheetId="4" r:id="rId5"/>
    <sheet name="碱抛1" sheetId="5" r:id="rId6"/>
    <sheet name="POLY" sheetId="6" r:id="rId7"/>
    <sheet name="Scurbber" sheetId="9" r:id="rId8"/>
    <sheet name="退火" sheetId="7" r:id="rId9"/>
    <sheet name="碱抛2" sheetId="18" r:id="rId10"/>
    <sheet name="ALD" sheetId="21" r:id="rId11"/>
    <sheet name="正膜" sheetId="22" r:id="rId12"/>
    <sheet name="背膜" sheetId="23" r:id="rId13"/>
    <sheet name="丝网-迈为" sheetId="11" r:id="rId14"/>
    <sheet name="LIF" sheetId="14" r:id="rId15"/>
    <sheet name="离线EL" sheetId="15" r:id="rId16"/>
    <sheet name="石墨舟烘箱" sheetId="16" r:id="rId17"/>
    <sheet name="昊建石英舟石墨舟" sheetId="26" r:id="rId18"/>
    <sheet name="离线PL" sheetId="27" r:id="rId19"/>
    <sheet name="卡点机" sheetId="28" r:id="rId20"/>
  </sheets>
  <definedNames>
    <definedName name="_xlnm._FilterDatabase" localSheetId="0" hidden="1">目录信息!$B$2:$N$34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5" i="28" l="1"/>
  <c r="M5" i="28"/>
  <c r="K5" i="28"/>
  <c r="G9" i="14" a="1"/>
  <c r="G9" i="14" s="1"/>
  <c r="M35" i="23"/>
  <c r="M34" i="23"/>
  <c r="M33" i="23"/>
  <c r="M36" i="22"/>
  <c r="M37" i="22" s="1"/>
  <c r="M35" i="22"/>
  <c r="M34" i="22"/>
  <c r="M33" i="22"/>
  <c r="M21" i="7"/>
  <c r="M20" i="7"/>
  <c r="M19" i="7"/>
  <c r="M18" i="7"/>
  <c r="M17" i="7"/>
  <c r="N21" i="4"/>
  <c r="N20" i="4"/>
  <c r="N19" i="4"/>
  <c r="N18" i="4"/>
  <c r="N17" i="4"/>
  <c r="M20" i="21"/>
  <c r="M19" i="21"/>
  <c r="M18" i="21"/>
  <c r="M17" i="21"/>
  <c r="M16" i="21"/>
  <c r="M15" i="21"/>
  <c r="M14" i="21"/>
  <c r="M13" i="21"/>
  <c r="M12" i="21"/>
  <c r="M11" i="21"/>
  <c r="M10" i="21"/>
  <c r="M9" i="21"/>
  <c r="M8" i="21"/>
  <c r="M7" i="21"/>
  <c r="M6" i="21"/>
  <c r="M5" i="21"/>
  <c r="M4" i="21"/>
  <c r="P37" i="23"/>
  <c r="K37" i="23"/>
  <c r="J37" i="23"/>
  <c r="M36" i="23"/>
  <c r="M37" i="23"/>
  <c r="J37" i="22"/>
  <c r="K37" i="22"/>
  <c r="P37" i="22"/>
  <c r="M6" i="25"/>
  <c r="M5" i="25"/>
  <c r="M15" i="18" l="1"/>
  <c r="M15" i="5"/>
  <c r="N22" i="4" l="1"/>
  <c r="O20" i="26"/>
  <c r="J20" i="26"/>
  <c r="I20" i="26"/>
  <c r="L16" i="26"/>
  <c r="L15" i="26"/>
  <c r="L14" i="26"/>
  <c r="O10" i="26"/>
  <c r="J10" i="26"/>
  <c r="I10" i="26" a="1"/>
  <c r="I10" i="26" s="1"/>
  <c r="L8" i="26"/>
  <c r="L7" i="26"/>
  <c r="L6" i="26"/>
  <c r="L5" i="26"/>
  <c r="L4" i="26"/>
  <c r="L3" i="26"/>
  <c r="M22" i="18"/>
  <c r="M21" i="18"/>
  <c r="M20" i="18"/>
  <c r="M19" i="18"/>
  <c r="M18" i="18"/>
  <c r="M17" i="18"/>
  <c r="M16" i="18"/>
  <c r="M14" i="18"/>
  <c r="M16" i="7"/>
  <c r="M15" i="7"/>
  <c r="M14" i="7"/>
  <c r="M13" i="7"/>
  <c r="M12" i="7"/>
  <c r="M11" i="7"/>
  <c r="M10" i="7"/>
  <c r="M9" i="7"/>
  <c r="M8" i="7"/>
  <c r="M7" i="7"/>
  <c r="M6" i="7"/>
  <c r="M5" i="7"/>
  <c r="M4" i="7"/>
  <c r="M22" i="5"/>
  <c r="M21" i="5"/>
  <c r="M20" i="5"/>
  <c r="M23" i="5" s="1"/>
  <c r="M19" i="5"/>
  <c r="M18" i="5"/>
  <c r="M17" i="5"/>
  <c r="M16" i="5"/>
  <c r="L20" i="26" l="1"/>
  <c r="L10" i="26"/>
  <c r="N16" i="4"/>
  <c r="N15" i="4"/>
  <c r="N14" i="4"/>
  <c r="N13" i="4"/>
  <c r="N12" i="4"/>
  <c r="N11" i="4"/>
  <c r="N10" i="4"/>
  <c r="N9" i="4"/>
  <c r="N8" i="4"/>
  <c r="N7" i="4"/>
  <c r="N6" i="4"/>
  <c r="N5" i="4"/>
  <c r="N4" i="4"/>
  <c r="I6" i="14" l="1"/>
  <c r="J6" i="14"/>
  <c r="L6" i="14"/>
  <c r="J37" i="1"/>
  <c r="I37" i="1"/>
  <c r="P6" i="25"/>
  <c r="J54" i="11"/>
  <c r="M54" i="11" l="1"/>
  <c r="P5" i="16"/>
  <c r="M5" i="16"/>
  <c r="K5" i="16"/>
  <c r="J5" i="16"/>
  <c r="P54" i="11"/>
  <c r="K54" i="11"/>
  <c r="K21" i="21"/>
  <c r="J21" i="21"/>
  <c r="P21" i="21"/>
  <c r="M21" i="21" l="1"/>
  <c r="M6" i="9"/>
  <c r="P6" i="9"/>
  <c r="K6" i="9"/>
  <c r="J6" i="9"/>
  <c r="P20" i="6"/>
  <c r="K20" i="6"/>
  <c r="J20" i="6"/>
  <c r="M20" i="6"/>
  <c r="P23" i="5"/>
  <c r="Q22" i="4"/>
  <c r="K22" i="4"/>
  <c r="J22" i="4"/>
  <c r="M23" i="18"/>
  <c r="K23" i="18"/>
  <c r="P23" i="18"/>
  <c r="J23" i="18"/>
  <c r="K23" i="5"/>
  <c r="J23" i="5"/>
  <c r="J14" i="14" l="1"/>
  <c r="J14" i="14" a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12041</author>
  </authors>
  <commentList>
    <comment ref="H28" authorId="0" shapeId="0" xr:uid="{DF6E47C5-724E-43FF-8B04-5D014B7C5A83}">
      <text>
        <r>
          <rPr>
            <b/>
            <sz val="9"/>
            <color indexed="81"/>
            <rFont val="宋体"/>
            <family val="3"/>
            <charset val="134"/>
          </rPr>
          <t>12041:</t>
        </r>
        <r>
          <rPr>
            <sz val="9"/>
            <color indexed="81"/>
            <rFont val="宋体"/>
            <family val="3"/>
            <charset val="134"/>
          </rPr>
          <t xml:space="preserve">
单轨机台，一条大线2台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<sst xmlns="http://schemas.openxmlformats.org/spreadsheetml/2006/main" count="1372" uniqueCount="618">
  <si>
    <t>NO</t>
    <phoneticPr fontId="2" type="noConversion"/>
  </si>
  <si>
    <t>工序</t>
    <phoneticPr fontId="2" type="noConversion"/>
  </si>
  <si>
    <t>设备名</t>
    <phoneticPr fontId="2" type="noConversion"/>
  </si>
  <si>
    <t>装箱数量</t>
    <phoneticPr fontId="2" type="noConversion"/>
  </si>
  <si>
    <t>HS Code</t>
    <phoneticPr fontId="2" type="noConversion"/>
  </si>
  <si>
    <t>备注</t>
    <phoneticPr fontId="2" type="noConversion"/>
  </si>
  <si>
    <t>发料机</t>
    <phoneticPr fontId="2" type="noConversion"/>
  </si>
  <si>
    <t>制绒</t>
    <phoneticPr fontId="2" type="noConversion"/>
  </si>
  <si>
    <t>扩氧一体</t>
  </si>
  <si>
    <t>碱抛1</t>
    <phoneticPr fontId="2" type="noConversion"/>
  </si>
  <si>
    <t>POLY</t>
    <phoneticPr fontId="2" type="noConversion"/>
  </si>
  <si>
    <t>退火</t>
    <phoneticPr fontId="2" type="noConversion"/>
  </si>
  <si>
    <t>碱抛2</t>
    <phoneticPr fontId="2" type="noConversion"/>
  </si>
  <si>
    <t>正膜</t>
    <phoneticPr fontId="2" type="noConversion"/>
  </si>
  <si>
    <t>背膜</t>
    <phoneticPr fontId="2" type="noConversion"/>
  </si>
  <si>
    <t>LIF</t>
    <phoneticPr fontId="2" type="noConversion"/>
  </si>
  <si>
    <t>离线测试</t>
    <phoneticPr fontId="2" type="noConversion"/>
  </si>
  <si>
    <t>离线EL</t>
    <phoneticPr fontId="2" type="noConversion"/>
  </si>
  <si>
    <t>石墨舟烘箱</t>
    <phoneticPr fontId="2" type="noConversion"/>
  </si>
  <si>
    <t>厂商</t>
    <phoneticPr fontId="2" type="noConversion"/>
  </si>
  <si>
    <t>玖物</t>
    <phoneticPr fontId="2" type="noConversion"/>
  </si>
  <si>
    <t>晶州</t>
    <phoneticPr fontId="2" type="noConversion"/>
  </si>
  <si>
    <t>捷佳伟创</t>
  </si>
  <si>
    <t>北方华创</t>
    <phoneticPr fontId="2" type="noConversion"/>
  </si>
  <si>
    <t>捷佳纬创</t>
    <phoneticPr fontId="2" type="noConversion"/>
  </si>
  <si>
    <t>设备数量</t>
    <phoneticPr fontId="2" type="noConversion"/>
  </si>
  <si>
    <t>微导</t>
    <phoneticPr fontId="2" type="noConversion"/>
  </si>
  <si>
    <t>捷佳伟创</t>
    <phoneticPr fontId="2" type="noConversion"/>
  </si>
  <si>
    <t>迈为</t>
    <phoneticPr fontId="2" type="noConversion"/>
  </si>
  <si>
    <t>科隆威</t>
    <phoneticPr fontId="2" type="noConversion"/>
  </si>
  <si>
    <t>帝尔</t>
    <phoneticPr fontId="2" type="noConversion"/>
  </si>
  <si>
    <t>海目星</t>
    <phoneticPr fontId="2" type="noConversion"/>
  </si>
  <si>
    <t>圣能达</t>
    <phoneticPr fontId="2" type="noConversion"/>
  </si>
  <si>
    <t>昊建</t>
    <phoneticPr fontId="2" type="noConversion"/>
  </si>
  <si>
    <t>设备型号</t>
    <phoneticPr fontId="2" type="noConversion"/>
  </si>
  <si>
    <t>类别</t>
    <phoneticPr fontId="2" type="noConversion"/>
  </si>
  <si>
    <t>主机台</t>
    <phoneticPr fontId="2" type="noConversion"/>
  </si>
  <si>
    <t>自动化</t>
    <phoneticPr fontId="2" type="noConversion"/>
  </si>
  <si>
    <t>二所</t>
    <phoneticPr fontId="2" type="noConversion"/>
  </si>
  <si>
    <t>设备包装基地</t>
    <phoneticPr fontId="2" type="noConversion"/>
  </si>
  <si>
    <t>基地</t>
    <phoneticPr fontId="2" type="noConversion"/>
  </si>
  <si>
    <t>数量</t>
    <phoneticPr fontId="2" type="noConversion"/>
  </si>
  <si>
    <t>扬州</t>
    <phoneticPr fontId="2" type="noConversion"/>
  </si>
  <si>
    <t>宿迁</t>
    <phoneticPr fontId="2" type="noConversion"/>
  </si>
  <si>
    <t>ROBO</t>
    <phoneticPr fontId="2" type="noConversion"/>
  </si>
  <si>
    <t>江松</t>
    <phoneticPr fontId="2" type="noConversion"/>
  </si>
  <si>
    <t>诚拓</t>
    <phoneticPr fontId="2" type="noConversion"/>
  </si>
  <si>
    <t>主机+自动化</t>
    <phoneticPr fontId="2" type="noConversion"/>
  </si>
  <si>
    <t>整线</t>
    <phoneticPr fontId="2" type="noConversion"/>
  </si>
  <si>
    <t>LD-480L(6管)</t>
    <phoneticPr fontId="2" type="noConversion"/>
  </si>
  <si>
    <t>ALD</t>
    <phoneticPr fontId="2" type="noConversion"/>
  </si>
  <si>
    <t>包装尺寸(mm)</t>
    <phoneticPr fontId="2" type="noConversion"/>
  </si>
  <si>
    <t>设备重量(t)</t>
    <phoneticPr fontId="2" type="noConversion"/>
  </si>
  <si>
    <t>随机备件</t>
    <phoneticPr fontId="2" type="noConversion"/>
  </si>
  <si>
    <t>单轨设备*4(两台双规)</t>
    <phoneticPr fontId="2" type="noConversion"/>
  </si>
  <si>
    <t>激光诱导烧结设备</t>
    <phoneticPr fontId="2" type="noConversion"/>
  </si>
  <si>
    <t>DR-M4XS-LIF4000-CK</t>
  </si>
  <si>
    <t>DR</t>
    <phoneticPr fontId="2" type="noConversion"/>
  </si>
  <si>
    <t>3600*1260*2550</t>
    <phoneticPr fontId="2" type="noConversion"/>
  </si>
  <si>
    <t>2800*1280*1330</t>
    <phoneticPr fontId="2" type="noConversion"/>
  </si>
  <si>
    <t>体积(m³)</t>
    <phoneticPr fontId="2" type="noConversion"/>
  </si>
  <si>
    <t>Total</t>
    <phoneticPr fontId="2" type="noConversion"/>
  </si>
  <si>
    <t>净化台</t>
  </si>
  <si>
    <t>炉体柜</t>
  </si>
  <si>
    <t>气源柜</t>
  </si>
  <si>
    <t>净化台散件箱</t>
  </si>
  <si>
    <t>炉体柜散件箱1</t>
  </si>
  <si>
    <t>炉体柜散件箱2</t>
  </si>
  <si>
    <t>电箱、尾气箱</t>
  </si>
  <si>
    <t>电极支撑杆</t>
  </si>
  <si>
    <t>现场工单箱</t>
  </si>
  <si>
    <t>热电偶</t>
  </si>
  <si>
    <t>干泵</t>
  </si>
  <si>
    <t>真空管道</t>
  </si>
  <si>
    <t>设备台数</t>
    <phoneticPr fontId="2" type="noConversion"/>
  </si>
  <si>
    <t>管式扩散氧化炉(硼扩)</t>
    <phoneticPr fontId="2" type="noConversion"/>
  </si>
  <si>
    <t>5760*2560*4700</t>
    <phoneticPr fontId="2" type="noConversion"/>
  </si>
  <si>
    <t>4260*2410*4700</t>
    <phoneticPr fontId="2" type="noConversion"/>
  </si>
  <si>
    <t>2410*1810*4700</t>
    <phoneticPr fontId="2" type="noConversion"/>
  </si>
  <si>
    <t>2560*1460*900</t>
    <phoneticPr fontId="2" type="noConversion"/>
  </si>
  <si>
    <t>2610*1360*1100</t>
    <phoneticPr fontId="2" type="noConversion"/>
  </si>
  <si>
    <t>2510*1000*780</t>
    <phoneticPr fontId="2" type="noConversion"/>
  </si>
  <si>
    <t>1040*980*550</t>
    <phoneticPr fontId="2" type="noConversion"/>
  </si>
  <si>
    <t>4160*860*550</t>
    <phoneticPr fontId="2" type="noConversion"/>
  </si>
  <si>
    <t>2080*650*550</t>
    <phoneticPr fontId="2" type="noConversion"/>
  </si>
  <si>
    <t>3700*540*530</t>
    <phoneticPr fontId="2" type="noConversion"/>
  </si>
  <si>
    <t>2800*900*900</t>
    <phoneticPr fontId="2" type="noConversion"/>
  </si>
  <si>
    <t>单轨</t>
    <phoneticPr fontId="2" type="noConversion"/>
  </si>
  <si>
    <t>scurbber</t>
  </si>
  <si>
    <t>协微</t>
    <phoneticPr fontId="2" type="noConversion"/>
  </si>
  <si>
    <t>附属设备</t>
    <phoneticPr fontId="2" type="noConversion"/>
  </si>
  <si>
    <t>扩氧一体
Scurbber</t>
    <phoneticPr fontId="2" type="noConversion"/>
  </si>
  <si>
    <t>尾气处理设备</t>
    <phoneticPr fontId="2" type="noConversion"/>
  </si>
  <si>
    <t>配件（包含三通阀，手阀，信号线等）</t>
    <phoneticPr fontId="2" type="noConversion"/>
  </si>
  <si>
    <t>1700*1600*2550</t>
    <phoneticPr fontId="2" type="noConversion"/>
  </si>
  <si>
    <t>1200*800*1000</t>
    <phoneticPr fontId="2" type="noConversion"/>
  </si>
  <si>
    <t>丝网</t>
    <phoneticPr fontId="2" type="noConversion"/>
  </si>
  <si>
    <t>XLD-SA37L 上料机</t>
  </si>
  <si>
    <t>XLD-SA37R 上料机</t>
  </si>
  <si>
    <t>XBF-A52L 缓存机</t>
  </si>
  <si>
    <t>XBF-A52R 缓存机</t>
  </si>
  <si>
    <t>XBT-A52L 缓存翻转机</t>
  </si>
  <si>
    <t>XBT-A52R 缓存翻转机</t>
  </si>
  <si>
    <t>XDYL-A71B 干燥炉</t>
  </si>
  <si>
    <t>XDYL-A71F 干燥炉</t>
  </si>
  <si>
    <t>XDYL-A73B 干燥炉</t>
  </si>
  <si>
    <t>XDYL-A73F 干燥炉</t>
  </si>
  <si>
    <t>XCYG-SA11L 线扫机</t>
  </si>
  <si>
    <t>XCYG-SA11R 线扫机</t>
  </si>
  <si>
    <t>XTSD-61ML 测试一体机</t>
  </si>
  <si>
    <t>XTSD-61MR 测试一体机</t>
  </si>
  <si>
    <t>XAS-A63L 自动分选机</t>
  </si>
  <si>
    <t>XAS-A63R 自动分选机</t>
  </si>
  <si>
    <t>10AXAAS33AL 分选机附机</t>
  </si>
  <si>
    <t>10AXAAS33AR 分选机附机</t>
  </si>
  <si>
    <t>BCS 服务器</t>
  </si>
  <si>
    <t>出货配件</t>
  </si>
  <si>
    <t>3000*1800*2350</t>
  </si>
  <si>
    <t>1940*1330*2330</t>
  </si>
  <si>
    <t>2750*1330*2450</t>
  </si>
  <si>
    <t>1940*1340*2440</t>
  </si>
  <si>
    <t>2750*1340*2440</t>
  </si>
  <si>
    <t>5800*1340*2550</t>
  </si>
  <si>
    <t>1500*1340*2270</t>
  </si>
  <si>
    <t>6720*1670*2380</t>
  </si>
  <si>
    <t>8300*2510*2360</t>
  </si>
  <si>
    <t>2100*1670*1400</t>
  </si>
  <si>
    <t>2200*1320*1730</t>
  </si>
  <si>
    <t>XPZU-A16B 印刷机(+爆板检测)</t>
    <phoneticPr fontId="2" type="noConversion"/>
  </si>
  <si>
    <t>XPZU-A16F 印刷机(+爆板检测)</t>
    <phoneticPr fontId="2" type="noConversion"/>
  </si>
  <si>
    <t>XPZU-A17B-BM 印刷机(+爆板检测)</t>
    <phoneticPr fontId="2" type="noConversion"/>
  </si>
  <si>
    <t>XPZU-A17F-BM 印刷机(+爆板检测)</t>
    <phoneticPr fontId="2" type="noConversion"/>
  </si>
  <si>
    <t>烧结光衰一体机</t>
    <phoneticPr fontId="2" type="noConversion"/>
  </si>
  <si>
    <t>随机配件</t>
    <phoneticPr fontId="2" type="noConversion"/>
  </si>
  <si>
    <t>烧结炉</t>
    <phoneticPr fontId="2" type="noConversion"/>
  </si>
  <si>
    <t>双轨</t>
    <phoneticPr fontId="2" type="noConversion"/>
  </si>
  <si>
    <t>3000*1800*2350</t>
    <phoneticPr fontId="2" type="noConversion"/>
  </si>
  <si>
    <t>1940*1330*2330</t>
    <phoneticPr fontId="2" type="noConversion"/>
  </si>
  <si>
    <t>2750*1330*2450</t>
    <phoneticPr fontId="2" type="noConversion"/>
  </si>
  <si>
    <t>1940*1340*2440</t>
    <phoneticPr fontId="2" type="noConversion"/>
  </si>
  <si>
    <t>2750*1340*2440</t>
    <phoneticPr fontId="2" type="noConversion"/>
  </si>
  <si>
    <t>5800*1340*2550</t>
    <phoneticPr fontId="2" type="noConversion"/>
  </si>
  <si>
    <t>1500*1340*2270</t>
    <phoneticPr fontId="2" type="noConversion"/>
  </si>
  <si>
    <t>6720*1670*2380</t>
    <phoneticPr fontId="2" type="noConversion"/>
  </si>
  <si>
    <t>8300*2510*2360</t>
    <phoneticPr fontId="2" type="noConversion"/>
  </si>
  <si>
    <t>2100*1670*1400</t>
    <phoneticPr fontId="2" type="noConversion"/>
  </si>
  <si>
    <t>1220*1000*1950</t>
    <phoneticPr fontId="2" type="noConversion"/>
  </si>
  <si>
    <t>2200*1320*1730</t>
    <phoneticPr fontId="2" type="noConversion"/>
  </si>
  <si>
    <t>4100*2900*2940</t>
    <phoneticPr fontId="2" type="noConversion"/>
  </si>
  <si>
    <t>5700*2900*2940</t>
    <phoneticPr fontId="2" type="noConversion"/>
  </si>
  <si>
    <t>6100*2900*2480</t>
    <phoneticPr fontId="2" type="noConversion"/>
  </si>
  <si>
    <t>6150*2900*2480</t>
    <phoneticPr fontId="2" type="noConversion"/>
  </si>
  <si>
    <t>2200*820*900</t>
    <phoneticPr fontId="2" type="noConversion"/>
  </si>
  <si>
    <t>MX-XLD-SA37L</t>
  </si>
  <si>
    <t>MX-XLD-SA37R</t>
  </si>
  <si>
    <t>MX-XBF-A52L</t>
  </si>
  <si>
    <t>MX-XBF-A52R</t>
  </si>
  <si>
    <t>MX-XBT-A52L</t>
  </si>
  <si>
    <t>MX-XBT-A52R</t>
  </si>
  <si>
    <t>MX-XDYL-A71B</t>
  </si>
  <si>
    <t>MX-XDYL-A71F</t>
  </si>
  <si>
    <t>MX-XDYL-A73B</t>
  </si>
  <si>
    <t>MX-XDYL-A73F</t>
  </si>
  <si>
    <t>MX-XCYG-SA11L</t>
  </si>
  <si>
    <t>MX-XCYG-SA11R</t>
  </si>
  <si>
    <t>MX-XTSD-61ML</t>
  </si>
  <si>
    <t>MX-XTSD-61MR</t>
  </si>
  <si>
    <t>MX-XAS-A63L</t>
  </si>
  <si>
    <t>MX-XAS-A63R</t>
  </si>
  <si>
    <t>10AXAAS33AL</t>
  </si>
  <si>
    <t>10AXAAS33AR</t>
  </si>
  <si>
    <t>SATSMES-BCS</t>
  </si>
  <si>
    <t>PJ</t>
  </si>
  <si>
    <t>MX-XPZU-A16B</t>
  </si>
  <si>
    <t>MX-XPZU-A16F</t>
  </si>
  <si>
    <t>MX-XPZU-A17B-BM</t>
  </si>
  <si>
    <t>MX-XPZU-A17F-BM</t>
  </si>
  <si>
    <t>两条整线</t>
    <phoneticPr fontId="2" type="noConversion"/>
  </si>
  <si>
    <t>离线</t>
    <phoneticPr fontId="2" type="noConversion"/>
  </si>
  <si>
    <t>去BSG清洗机</t>
    <phoneticPr fontId="2" type="noConversion"/>
  </si>
  <si>
    <t>槽式碱抛清洗机</t>
    <phoneticPr fontId="2" type="noConversion"/>
  </si>
  <si>
    <t>去PSG清洗机</t>
  </si>
  <si>
    <t>槽式RCA清洗机</t>
  </si>
  <si>
    <t>单晶制绒清洗机</t>
    <phoneticPr fontId="2" type="noConversion"/>
  </si>
  <si>
    <t>1号框架</t>
  </si>
  <si>
    <t>2号框架</t>
  </si>
  <si>
    <t>3号框架</t>
  </si>
  <si>
    <t>4号框架</t>
  </si>
  <si>
    <t>5号框架</t>
  </si>
  <si>
    <t>6号框架</t>
  </si>
  <si>
    <t>7号框架</t>
  </si>
  <si>
    <t>上料台</t>
  </si>
  <si>
    <t>下料台</t>
  </si>
  <si>
    <t>工业热水机</t>
  </si>
  <si>
    <t>3650*3400*3500</t>
    <phoneticPr fontId="2" type="noConversion"/>
  </si>
  <si>
    <t>3450*3400*3500</t>
    <phoneticPr fontId="2" type="noConversion"/>
  </si>
  <si>
    <t>3750*3400*3500</t>
    <phoneticPr fontId="2" type="noConversion"/>
  </si>
  <si>
    <t>3050*3400*3500</t>
    <phoneticPr fontId="2" type="noConversion"/>
  </si>
  <si>
    <t>4750*3400*3500</t>
    <phoneticPr fontId="2" type="noConversion"/>
  </si>
  <si>
    <t>2520*1620*1000</t>
    <phoneticPr fontId="2" type="noConversion"/>
  </si>
  <si>
    <t>1800*1000*2500</t>
    <phoneticPr fontId="2" type="noConversion"/>
  </si>
  <si>
    <t>1200*1200*2600</t>
    <phoneticPr fontId="2" type="noConversion"/>
  </si>
  <si>
    <t>篮具循环部分</t>
  </si>
  <si>
    <t>制绒上料机</t>
  </si>
  <si>
    <t>制绒下料机</t>
  </si>
  <si>
    <t>整体</t>
  </si>
  <si>
    <t>2500*4500*2500</t>
    <phoneticPr fontId="2" type="noConversion"/>
  </si>
  <si>
    <t>2700*4500*2500</t>
    <phoneticPr fontId="2" type="noConversion"/>
  </si>
  <si>
    <t>3750*2600*2600</t>
    <phoneticPr fontId="2" type="noConversion"/>
  </si>
  <si>
    <t>-</t>
    <phoneticPr fontId="2" type="noConversion"/>
  </si>
  <si>
    <t>计数</t>
    <phoneticPr fontId="2" type="noConversion"/>
  </si>
  <si>
    <t>总计</t>
    <phoneticPr fontId="2" type="noConversion"/>
  </si>
  <si>
    <t>主机台
碱抛</t>
    <phoneticPr fontId="2" type="noConversion"/>
  </si>
  <si>
    <t>上料机</t>
    <phoneticPr fontId="2" type="noConversion"/>
  </si>
  <si>
    <t>硅片对接部分</t>
  </si>
  <si>
    <t>装篮部分</t>
  </si>
  <si>
    <t>堆栈台</t>
  </si>
  <si>
    <t>机器人+控制柜</t>
  </si>
  <si>
    <t>中转机</t>
    <phoneticPr fontId="2" type="noConversion"/>
  </si>
  <si>
    <t>下料机</t>
    <phoneticPr fontId="2" type="noConversion"/>
  </si>
  <si>
    <t>整体</t>
    <phoneticPr fontId="2" type="noConversion"/>
  </si>
  <si>
    <t>2100*1300*1300</t>
    <phoneticPr fontId="2" type="noConversion"/>
  </si>
  <si>
    <t>3600*3400*3500</t>
    <phoneticPr fontId="2" type="noConversion"/>
  </si>
  <si>
    <t>4200*3400*3500</t>
    <phoneticPr fontId="2" type="noConversion"/>
  </si>
  <si>
    <t>3800*3400*3500</t>
    <phoneticPr fontId="2" type="noConversion"/>
  </si>
  <si>
    <t>PD-520MAX（6管）</t>
  </si>
  <si>
    <t>1600*1140*1500</t>
    <phoneticPr fontId="2" type="noConversion"/>
  </si>
  <si>
    <t>MX-XPZU-A17B-BM</t>
    <phoneticPr fontId="2" type="noConversion"/>
  </si>
  <si>
    <t>4100*1600*2500</t>
    <phoneticPr fontId="2" type="noConversion"/>
  </si>
  <si>
    <t>3731*1310*2150</t>
    <phoneticPr fontId="2" type="noConversion"/>
  </si>
  <si>
    <t>5839*1310*2150</t>
    <phoneticPr fontId="2" type="noConversion"/>
  </si>
  <si>
    <t>5863*1310*2150</t>
    <phoneticPr fontId="2" type="noConversion"/>
  </si>
  <si>
    <t>4622*1310*2150</t>
    <phoneticPr fontId="2" type="noConversion"/>
  </si>
  <si>
    <t>ALU-1-CT-105V3</t>
    <phoneticPr fontId="2" type="noConversion"/>
  </si>
  <si>
    <t>扬州</t>
    <phoneticPr fontId="2" type="noConversion"/>
  </si>
  <si>
    <t>ALD</t>
    <phoneticPr fontId="2" type="noConversion"/>
  </si>
  <si>
    <t>退火炉</t>
    <phoneticPr fontId="2" type="noConversion"/>
  </si>
  <si>
    <t>烧结炉</t>
    <phoneticPr fontId="2" type="noConversion"/>
  </si>
  <si>
    <t>双轨</t>
    <phoneticPr fontId="2" type="noConversion"/>
  </si>
  <si>
    <t>第一段（烘干）A</t>
    <phoneticPr fontId="2" type="noConversion"/>
  </si>
  <si>
    <t>第二段（烧结）A</t>
    <phoneticPr fontId="2" type="noConversion"/>
  </si>
  <si>
    <t>第三段（退火）A</t>
    <phoneticPr fontId="2" type="noConversion"/>
  </si>
  <si>
    <t>第四段（光注入）A</t>
    <phoneticPr fontId="2" type="noConversion"/>
  </si>
  <si>
    <t>第一段（烘干）B</t>
    <phoneticPr fontId="2" type="noConversion"/>
  </si>
  <si>
    <t>第二段（烧结）B</t>
    <phoneticPr fontId="2" type="noConversion"/>
  </si>
  <si>
    <t>第三段（退火）B</t>
    <phoneticPr fontId="2" type="noConversion"/>
  </si>
  <si>
    <t>第四段（光注入）B</t>
    <phoneticPr fontId="2" type="noConversion"/>
  </si>
  <si>
    <t>5775*1435*2154</t>
    <phoneticPr fontId="2" type="noConversion"/>
  </si>
  <si>
    <t>制绒清洗机</t>
    <phoneticPr fontId="2" type="noConversion"/>
  </si>
  <si>
    <t>去BSG/PSG</t>
    <phoneticPr fontId="2" type="noConversion"/>
  </si>
  <si>
    <t>曹氏RAC清洗机</t>
    <phoneticPr fontId="2" type="noConversion"/>
  </si>
  <si>
    <t>扩散主机台</t>
    <phoneticPr fontId="2" type="noConversion"/>
  </si>
  <si>
    <t>PECVD主机台</t>
    <phoneticPr fontId="2" type="noConversion"/>
  </si>
  <si>
    <t>扩氧退主机台</t>
    <phoneticPr fontId="2" type="noConversion"/>
  </si>
  <si>
    <t>总计Total</t>
    <phoneticPr fontId="2" type="noConversion"/>
  </si>
  <si>
    <t>KF1500X3</t>
    <phoneticPr fontId="2" type="noConversion"/>
  </si>
  <si>
    <t>松煜</t>
    <phoneticPr fontId="2" type="noConversion"/>
  </si>
  <si>
    <t>Machine basic information</t>
  </si>
  <si>
    <t>设备 货物基本信息表 泰国清关申报要素</t>
  </si>
  <si>
    <t>FM-THSM-LOG-001</t>
  </si>
  <si>
    <t>序号</t>
    <phoneticPr fontId="16" type="noConversion"/>
  </si>
  <si>
    <t>名称 中文</t>
  </si>
  <si>
    <t>名称 英文</t>
  </si>
  <si>
    <t>名称 泰文</t>
  </si>
  <si>
    <t>用于哪个车间</t>
  </si>
  <si>
    <t>用于那条生产线</t>
  </si>
  <si>
    <t>品牌</t>
  </si>
  <si>
    <t>型号</t>
  </si>
  <si>
    <t>尺寸规格</t>
  </si>
  <si>
    <t>主要材质</t>
  </si>
  <si>
    <t>出口方HS编码</t>
  </si>
  <si>
    <t>主要功能</t>
  </si>
  <si>
    <t>详细用途</t>
  </si>
  <si>
    <t>数量</t>
  </si>
  <si>
    <t>单位</t>
  </si>
  <si>
    <t>整体照片</t>
  </si>
  <si>
    <t>铭牌照片</t>
  </si>
  <si>
    <t>备注</t>
  </si>
  <si>
    <t>NO.</t>
  </si>
  <si>
    <t>NAME CN</t>
  </si>
  <si>
    <t>NAME EN</t>
    <phoneticPr fontId="16" type="noConversion"/>
  </si>
  <si>
    <t>NAME (THAI)</t>
  </si>
  <si>
    <t>Phase</t>
  </si>
  <si>
    <t>Production line</t>
  </si>
  <si>
    <t>BRAND</t>
  </si>
  <si>
    <t>MODEL</t>
  </si>
  <si>
    <t>SIZE&amp;SPECIFICATION</t>
  </si>
  <si>
    <t>MAIN MATERIAL</t>
  </si>
  <si>
    <t>SHIPPER HS CODE</t>
  </si>
  <si>
    <t>The main function</t>
  </si>
  <si>
    <t>USE FOR</t>
  </si>
  <si>
    <t>QTY</t>
  </si>
  <si>
    <t>UNIT</t>
  </si>
  <si>
    <t>FULL PHOTO</t>
  </si>
  <si>
    <t>NAMEPLAT PHOTO</t>
  </si>
  <si>
    <t>REMARK</t>
  </si>
  <si>
    <t>主设备</t>
    <phoneticPr fontId="16" type="noConversion"/>
  </si>
  <si>
    <t>苏州晶洲装备科技有限公司</t>
    <phoneticPr fontId="16" type="noConversion"/>
  </si>
  <si>
    <r>
      <rPr>
        <sz val="11"/>
        <rFont val="宋体"/>
        <family val="2"/>
        <charset val="134"/>
      </rPr>
      <t>链式机：</t>
    </r>
    <r>
      <rPr>
        <sz val="11"/>
        <rFont val="Tahoma"/>
        <family val="2"/>
      </rPr>
      <t>8486209000</t>
    </r>
    <r>
      <rPr>
        <sz val="11"/>
        <rFont val="宋体"/>
        <family val="2"/>
        <charset val="134"/>
      </rPr>
      <t xml:space="preserve">
槽式机：</t>
    </r>
    <r>
      <rPr>
        <sz val="11"/>
        <rFont val="Tahoma"/>
        <family val="2"/>
      </rPr>
      <t>8486204900</t>
    </r>
    <phoneticPr fontId="16" type="noConversion"/>
  </si>
  <si>
    <t>深圳市捷佳伟创新能源装备股份有限公司</t>
    <phoneticPr fontId="16" type="noConversion"/>
  </si>
  <si>
    <r>
      <rPr>
        <sz val="11"/>
        <rFont val="宋体"/>
        <family val="2"/>
        <charset val="134"/>
      </rPr>
      <t>扩散主机台：</t>
    </r>
    <r>
      <rPr>
        <sz val="11"/>
        <rFont val="Tahoma"/>
        <family val="2"/>
      </rPr>
      <t>8486201000</t>
    </r>
    <r>
      <rPr>
        <sz val="11"/>
        <rFont val="Tahoma"/>
        <family val="2"/>
        <charset val="134"/>
      </rPr>
      <t xml:space="preserve">
PECVD</t>
    </r>
    <r>
      <rPr>
        <sz val="11"/>
        <rFont val="宋体"/>
        <family val="2"/>
        <charset val="134"/>
      </rPr>
      <t>主机台：</t>
    </r>
    <r>
      <rPr>
        <sz val="11"/>
        <rFont val="Tahoma"/>
        <family val="2"/>
        <charset val="134"/>
      </rPr>
      <t xml:space="preserve">8486202100
</t>
    </r>
    <r>
      <rPr>
        <sz val="11"/>
        <rFont val="宋体"/>
        <family val="2"/>
        <charset val="134"/>
      </rPr>
      <t>自动化：</t>
    </r>
    <r>
      <rPr>
        <sz val="11"/>
        <rFont val="Tahoma"/>
        <family val="2"/>
      </rPr>
      <t>8486403900</t>
    </r>
    <phoneticPr fontId="16" type="noConversion"/>
  </si>
  <si>
    <t>北京北方华创微电子装备有限公司</t>
    <phoneticPr fontId="16" type="noConversion"/>
  </si>
  <si>
    <r>
      <rPr>
        <sz val="11"/>
        <rFont val="宋体"/>
        <family val="2"/>
        <charset val="134"/>
      </rPr>
      <t>扩氧退主机台：</t>
    </r>
    <r>
      <rPr>
        <sz val="11"/>
        <rFont val="Tahoma"/>
        <family val="2"/>
      </rPr>
      <t>8486201000
PECVD</t>
    </r>
    <r>
      <rPr>
        <sz val="11"/>
        <rFont val="宋体"/>
        <family val="2"/>
        <charset val="134"/>
      </rPr>
      <t>主机台：</t>
    </r>
    <r>
      <rPr>
        <sz val="11"/>
        <rFont val="Tahoma"/>
        <family val="2"/>
      </rPr>
      <t>8486202100</t>
    </r>
    <phoneticPr fontId="16" type="noConversion"/>
  </si>
  <si>
    <t>无锡松煜科技有限公司</t>
    <phoneticPr fontId="16" type="noConversion"/>
  </si>
  <si>
    <t>湖南红太阳光电科技有限公司</t>
    <phoneticPr fontId="16" type="noConversion"/>
  </si>
  <si>
    <t>江苏微导纳米科技股份有限公司</t>
    <phoneticPr fontId="16" type="noConversion"/>
  </si>
  <si>
    <r>
      <t>ALD</t>
    </r>
    <r>
      <rPr>
        <sz val="11"/>
        <rFont val="宋体"/>
        <family val="2"/>
        <charset val="134"/>
      </rPr>
      <t>：</t>
    </r>
    <r>
      <rPr>
        <sz val="11"/>
        <rFont val="Tahoma"/>
        <family val="2"/>
      </rPr>
      <t>8486202100</t>
    </r>
    <phoneticPr fontId="16" type="noConversion"/>
  </si>
  <si>
    <t>苏州迈为科技股份有限公司</t>
    <phoneticPr fontId="16" type="noConversion"/>
  </si>
  <si>
    <r>
      <rPr>
        <sz val="11"/>
        <rFont val="宋体"/>
        <family val="2"/>
        <charset val="134"/>
      </rPr>
      <t>整线：</t>
    </r>
    <r>
      <rPr>
        <sz val="11"/>
        <rFont val="Tahoma"/>
        <family val="2"/>
      </rPr>
      <t xml:space="preserve">8486209000 </t>
    </r>
    <phoneticPr fontId="16" type="noConversion"/>
  </si>
  <si>
    <t>广东科隆威智能装备股份有限公司</t>
    <phoneticPr fontId="16" type="noConversion"/>
  </si>
  <si>
    <r>
      <rPr>
        <sz val="11"/>
        <rFont val="宋体"/>
        <family val="2"/>
        <charset val="134"/>
      </rPr>
      <t>整线：</t>
    </r>
    <r>
      <rPr>
        <sz val="11"/>
        <rFont val="Tahoma"/>
        <family val="2"/>
      </rPr>
      <t>8486209000</t>
    </r>
    <r>
      <rPr>
        <sz val="11"/>
        <rFont val="宋体"/>
        <family val="2"/>
        <charset val="134"/>
      </rPr>
      <t xml:space="preserve">
离线测试机：</t>
    </r>
    <r>
      <rPr>
        <sz val="11"/>
        <rFont val="Tahoma"/>
        <family val="2"/>
      </rPr>
      <t>8479899990</t>
    </r>
    <phoneticPr fontId="16" type="noConversion"/>
  </si>
  <si>
    <t>自动化设备</t>
    <phoneticPr fontId="16" type="noConversion"/>
  </si>
  <si>
    <t>中国电子科技集团公司第二研究所</t>
    <phoneticPr fontId="16" type="noConversion"/>
  </si>
  <si>
    <t>苏州诚拓智能装备有限公司</t>
    <phoneticPr fontId="16" type="noConversion"/>
  </si>
  <si>
    <r>
      <rPr>
        <sz val="11"/>
        <rFont val="宋体"/>
        <family val="2"/>
        <charset val="134"/>
      </rPr>
      <t>扩氧退自动化：</t>
    </r>
    <r>
      <rPr>
        <sz val="11"/>
        <rFont val="Tahoma"/>
        <family val="2"/>
      </rPr>
      <t xml:space="preserve">84862010
</t>
    </r>
    <r>
      <rPr>
        <sz val="11"/>
        <rFont val="宋体"/>
        <family val="2"/>
        <charset val="134"/>
      </rPr>
      <t>正背膜自动化：</t>
    </r>
    <r>
      <rPr>
        <sz val="11"/>
        <rFont val="Tahoma"/>
        <family val="2"/>
      </rPr>
      <t>84864039</t>
    </r>
    <phoneticPr fontId="16" type="noConversion"/>
  </si>
  <si>
    <t>罗博特科智能科技股份有限公司</t>
    <phoneticPr fontId="16" type="noConversion"/>
  </si>
  <si>
    <t>辅助设备</t>
    <phoneticPr fontId="16" type="noConversion"/>
  </si>
  <si>
    <t>苏州昊建自动化系统有限公司</t>
    <phoneticPr fontId="16" type="noConversion"/>
  </si>
  <si>
    <t>无锡鼎炻电子工程有限公司</t>
    <phoneticPr fontId="16" type="noConversion"/>
  </si>
  <si>
    <r>
      <rPr>
        <sz val="11"/>
        <rFont val="宋体"/>
        <family val="2"/>
        <charset val="134"/>
      </rPr>
      <t>石墨舟清洗机：</t>
    </r>
    <r>
      <rPr>
        <sz val="11"/>
        <rFont val="Tahoma"/>
        <family val="2"/>
      </rPr>
      <t xml:space="preserve">8486209000
</t>
    </r>
    <r>
      <rPr>
        <sz val="11"/>
        <rFont val="宋体"/>
        <family val="2"/>
        <charset val="134"/>
      </rPr>
      <t>返工片清洗机：</t>
    </r>
    <r>
      <rPr>
        <sz val="11"/>
        <rFont val="Tahoma"/>
        <family val="2"/>
      </rPr>
      <t>8479899990</t>
    </r>
    <phoneticPr fontId="16" type="noConversion"/>
  </si>
  <si>
    <t>海目星激光智能装备（江苏）有限公司</t>
    <phoneticPr fontId="16" type="noConversion"/>
  </si>
  <si>
    <t>武汉蒂尔激光科技股份有限公司</t>
    <phoneticPr fontId="16" type="noConversion"/>
  </si>
  <si>
    <t>苏州威华智能装备有限公司</t>
    <phoneticPr fontId="16" type="noConversion"/>
  </si>
  <si>
    <t>上海协微环境科技有限公司</t>
    <phoneticPr fontId="16" type="noConversion"/>
  </si>
  <si>
    <t>苏州玖物智能科技有限公司</t>
    <phoneticPr fontId="16" type="noConversion"/>
  </si>
  <si>
    <t>镇江苏义徳科技有限公司</t>
    <phoneticPr fontId="16" type="noConversion"/>
  </si>
  <si>
    <t>哲为（上海）科技有限公司</t>
    <phoneticPr fontId="16" type="noConversion"/>
  </si>
  <si>
    <t>南京力禧特光电科技有限公司</t>
    <phoneticPr fontId="16" type="noConversion"/>
  </si>
  <si>
    <t>无锡市圣达能新能源科技有限公司</t>
    <phoneticPr fontId="16" type="noConversion"/>
  </si>
  <si>
    <r>
      <rPr>
        <sz val="11"/>
        <rFont val="宋体"/>
        <family val="2"/>
        <charset val="134"/>
      </rPr>
      <t>石墨舟烘箱：</t>
    </r>
    <r>
      <rPr>
        <sz val="11"/>
        <rFont val="Tahoma"/>
        <family val="2"/>
      </rPr>
      <t>8514390090</t>
    </r>
    <phoneticPr fontId="16" type="noConversion"/>
  </si>
  <si>
    <t>昆山集晨智能装备有限公司</t>
    <phoneticPr fontId="16" type="noConversion"/>
  </si>
  <si>
    <r>
      <rPr>
        <sz val="11"/>
        <rFont val="宋体"/>
        <family val="2"/>
        <charset val="134"/>
      </rPr>
      <t>石墨舟自动卡点机：</t>
    </r>
    <r>
      <rPr>
        <sz val="11"/>
        <rFont val="Tahoma"/>
        <family val="2"/>
      </rPr>
      <t>8537101190</t>
    </r>
    <phoneticPr fontId="16" type="noConversion"/>
  </si>
  <si>
    <t>硼肘广散/退火(均为单台机)</t>
    <phoneticPr fontId="2" type="noConversion"/>
  </si>
  <si>
    <t>工作台-下</t>
    <phoneticPr fontId="2" type="noConversion"/>
  </si>
  <si>
    <t>工作台-上</t>
    <phoneticPr fontId="2" type="noConversion"/>
  </si>
  <si>
    <t>主机-下</t>
    <phoneticPr fontId="2" type="noConversion"/>
  </si>
  <si>
    <t>主机-上</t>
    <phoneticPr fontId="2" type="noConversion"/>
  </si>
  <si>
    <t>排毒箱</t>
    <phoneticPr fontId="2" type="noConversion"/>
  </si>
  <si>
    <t>气源柜</t>
    <phoneticPr fontId="2" type="noConversion"/>
  </si>
  <si>
    <t>拆机物料(机械手、立式模组、间歌台、委属炉门、管形舟桨组件等)</t>
    <phoneticPr fontId="2" type="noConversion"/>
  </si>
  <si>
    <t>石英管6个</t>
    <phoneticPr fontId="2" type="noConversion"/>
  </si>
  <si>
    <t>矩形碳化硅管/Profle热电偶ЛTC管/炉中进气管/石英门/匀流板</t>
  </si>
  <si>
    <t>石英舟</t>
    <phoneticPr fontId="2" type="noConversion"/>
  </si>
  <si>
    <t>石英舟托</t>
  </si>
  <si>
    <t>配件1(隔膜泵、挡风管)</t>
    <phoneticPr fontId="2" type="noConversion"/>
  </si>
  <si>
    <t>配件2(四氟接头、深沟球轴承小型光电、紧固件等)</t>
    <phoneticPr fontId="2" type="noConversion"/>
  </si>
  <si>
    <t>5200x2800x3300</t>
    <phoneticPr fontId="2" type="noConversion"/>
  </si>
  <si>
    <t>5200x2800x1730</t>
    <phoneticPr fontId="2" type="noConversion"/>
  </si>
  <si>
    <t>4800x2800x3300</t>
    <phoneticPr fontId="2" type="noConversion"/>
  </si>
  <si>
    <t>4800x2800x1730</t>
    <phoneticPr fontId="2" type="noConversion"/>
  </si>
  <si>
    <t>4870x2800x850</t>
    <phoneticPr fontId="2" type="noConversion"/>
  </si>
  <si>
    <t>4870x2600x1500</t>
    <phoneticPr fontId="2" type="noConversion"/>
  </si>
  <si>
    <t>4850x2000x1500</t>
    <phoneticPr fontId="2" type="noConversion"/>
  </si>
  <si>
    <t>4800x2200x1750</t>
    <phoneticPr fontId="2" type="noConversion"/>
  </si>
  <si>
    <t>4800x2100x2000</t>
    <phoneticPr fontId="2" type="noConversion"/>
  </si>
  <si>
    <t>2250x1980x2100</t>
    <phoneticPr fontId="2" type="noConversion"/>
  </si>
  <si>
    <t>2150x2050x2100</t>
    <phoneticPr fontId="2" type="noConversion"/>
  </si>
  <si>
    <t>2050*1200*1550</t>
    <phoneticPr fontId="2" type="noConversion"/>
  </si>
  <si>
    <t>设备本体(长x宽x高)</t>
    <phoneticPr fontId="2" type="noConversion"/>
  </si>
  <si>
    <t>5060x2660x3143</t>
    <phoneticPr fontId="2" type="noConversion"/>
  </si>
  <si>
    <t>5060x2660x1572</t>
    <phoneticPr fontId="2" type="noConversion"/>
  </si>
  <si>
    <t>4625x2620x3143</t>
    <phoneticPr fontId="2" type="noConversion"/>
  </si>
  <si>
    <t>4625x2620x1572</t>
    <phoneticPr fontId="2" type="noConversion"/>
  </si>
  <si>
    <t>4715x2620x700</t>
    <phoneticPr fontId="2" type="noConversion"/>
  </si>
  <si>
    <t>4715x2450x1350</t>
    <phoneticPr fontId="2" type="noConversion"/>
  </si>
  <si>
    <t>BSG</t>
    <phoneticPr fontId="2" type="noConversion"/>
  </si>
  <si>
    <t>晶洲</t>
    <phoneticPr fontId="2" type="noConversion"/>
  </si>
  <si>
    <t>主机台
BSG</t>
    <phoneticPr fontId="2" type="noConversion"/>
  </si>
  <si>
    <t>BSG链式机第一段</t>
    <phoneticPr fontId="2" type="noConversion"/>
  </si>
  <si>
    <t>BSG链式机第二段</t>
    <phoneticPr fontId="2" type="noConversion"/>
  </si>
  <si>
    <t>5850*3850*2950</t>
    <phoneticPr fontId="2" type="noConversion"/>
  </si>
  <si>
    <t>2300*3850*2950</t>
    <phoneticPr fontId="2" type="noConversion"/>
  </si>
  <si>
    <t>4200*3400*3350</t>
    <phoneticPr fontId="2" type="noConversion"/>
  </si>
  <si>
    <t>2500*3850*2650</t>
    <phoneticPr fontId="2" type="noConversion"/>
  </si>
  <si>
    <t>2600*3850*2650</t>
    <phoneticPr fontId="2" type="noConversion"/>
  </si>
  <si>
    <t>2950*3650*2700</t>
    <phoneticPr fontId="2" type="noConversion"/>
  </si>
  <si>
    <t>2350*4050*2700</t>
    <phoneticPr fontId="2" type="noConversion"/>
  </si>
  <si>
    <t>4000*3050*2700</t>
    <phoneticPr fontId="2" type="noConversion"/>
  </si>
  <si>
    <t>3650*2800*3000</t>
    <phoneticPr fontId="2" type="noConversion"/>
  </si>
  <si>
    <t>主机台
PSG</t>
    <phoneticPr fontId="2" type="noConversion"/>
  </si>
  <si>
    <t>PSG主机</t>
    <phoneticPr fontId="2" type="noConversion"/>
  </si>
  <si>
    <t>PSG</t>
    <phoneticPr fontId="2" type="noConversion"/>
  </si>
  <si>
    <t>5000*3850*2950</t>
    <phoneticPr fontId="2" type="noConversion"/>
  </si>
  <si>
    <t>NO</t>
  </si>
  <si>
    <t>工序</t>
  </si>
  <si>
    <t>厂商</t>
  </si>
  <si>
    <t>类别</t>
  </si>
  <si>
    <t>设备台数</t>
  </si>
  <si>
    <t>设备名</t>
  </si>
  <si>
    <t>设备型号</t>
  </si>
  <si>
    <t>装箱数量</t>
  </si>
  <si>
    <t>设备重量(t)</t>
  </si>
  <si>
    <t>包装尺寸(mm)</t>
  </si>
  <si>
    <t>体积(m³)</t>
  </si>
  <si>
    <t>HS Code</t>
  </si>
  <si>
    <t>设备包装基地</t>
  </si>
  <si>
    <t>计数</t>
  </si>
  <si>
    <t>基地</t>
  </si>
  <si>
    <t>石墨舟清洗机</t>
  </si>
  <si>
    <t>昊建</t>
  </si>
  <si>
    <t>附属设备</t>
  </si>
  <si>
    <t>石墨舟清洗第1段</t>
  </si>
  <si>
    <t>3240*5300*3700</t>
  </si>
  <si>
    <t>扬州</t>
  </si>
  <si>
    <t>石墨舟清洗第2段</t>
  </si>
  <si>
    <t>3380*5300*3700</t>
  </si>
  <si>
    <t>石墨舟清洗第3段</t>
  </si>
  <si>
    <t>2110*5300*3700</t>
  </si>
  <si>
    <t>石墨舟清洗第4段</t>
  </si>
  <si>
    <t>石墨舟清洗第5段</t>
  </si>
  <si>
    <t>石墨舟清洗第6段</t>
  </si>
  <si>
    <t>2600*5300*3700</t>
  </si>
  <si>
    <t>总计</t>
  </si>
  <si>
    <t>-</t>
  </si>
  <si>
    <t>石英舟清洗机</t>
  </si>
  <si>
    <t>石英舟清洗机第1段</t>
  </si>
  <si>
    <t>3080*5300*3890</t>
  </si>
  <si>
    <t>石英舟清洗机第2段</t>
  </si>
  <si>
    <t>2950*5300*3890</t>
  </si>
  <si>
    <t>石英舟清洗机第3段</t>
  </si>
  <si>
    <t>3130*5300*3890</t>
  </si>
  <si>
    <t>扩氧自动化</t>
    <phoneticPr fontId="2" type="noConversion"/>
  </si>
  <si>
    <t>搬舟段</t>
    <phoneticPr fontId="2" type="noConversion"/>
  </si>
  <si>
    <t>插片段</t>
    <phoneticPr fontId="2" type="noConversion"/>
  </si>
  <si>
    <t>机器人</t>
    <phoneticPr fontId="2" type="noConversion"/>
  </si>
  <si>
    <t>机器人护网</t>
    <phoneticPr fontId="2" type="noConversion"/>
  </si>
  <si>
    <t>花篮输送段</t>
    <phoneticPr fontId="2" type="noConversion"/>
  </si>
  <si>
    <t>退火自动化</t>
    <phoneticPr fontId="2" type="noConversion"/>
  </si>
  <si>
    <t>1号框架</t>
    <phoneticPr fontId="2" type="noConversion"/>
  </si>
  <si>
    <t>2号框架</t>
    <phoneticPr fontId="2" type="noConversion"/>
  </si>
  <si>
    <t>3号框架</t>
    <phoneticPr fontId="2" type="noConversion"/>
  </si>
  <si>
    <t>4号框架</t>
    <phoneticPr fontId="2" type="noConversion"/>
  </si>
  <si>
    <t>5号框架</t>
    <phoneticPr fontId="2" type="noConversion"/>
  </si>
  <si>
    <t>6号框架</t>
    <phoneticPr fontId="2" type="noConversion"/>
  </si>
  <si>
    <t>7号框架</t>
    <phoneticPr fontId="2" type="noConversion"/>
  </si>
  <si>
    <t>8号框架</t>
    <phoneticPr fontId="2" type="noConversion"/>
  </si>
  <si>
    <t>上料台</t>
    <phoneticPr fontId="2" type="noConversion"/>
  </si>
  <si>
    <t>下料台</t>
    <phoneticPr fontId="2" type="noConversion"/>
  </si>
  <si>
    <t>工业热水机</t>
    <phoneticPr fontId="2" type="noConversion"/>
  </si>
  <si>
    <t>臭氧机</t>
    <phoneticPr fontId="2" type="noConversion"/>
  </si>
  <si>
    <t>前部提篮部分</t>
    <phoneticPr fontId="2" type="noConversion"/>
  </si>
  <si>
    <t>篮具循环部分</t>
    <phoneticPr fontId="2" type="noConversion"/>
  </si>
  <si>
    <t>KZ-PV-T-BPO-22F-A</t>
    <phoneticPr fontId="2" type="noConversion"/>
  </si>
  <si>
    <t>KZ-PV-T-MTX-22F-A</t>
    <phoneticPr fontId="2" type="noConversion"/>
  </si>
  <si>
    <t>KZ-PV-C-BSG-22E-A</t>
    <phoneticPr fontId="2" type="noConversion"/>
  </si>
  <si>
    <t>前部对接部分</t>
    <phoneticPr fontId="2" type="noConversion"/>
  </si>
  <si>
    <t>硅片对接部分</t>
    <phoneticPr fontId="2" type="noConversion"/>
  </si>
  <si>
    <t>装篮部分</t>
    <phoneticPr fontId="2" type="noConversion"/>
  </si>
  <si>
    <t>堆栈台</t>
    <phoneticPr fontId="2" type="noConversion"/>
  </si>
  <si>
    <t>机器人+控制柜</t>
    <phoneticPr fontId="2" type="noConversion"/>
  </si>
  <si>
    <t>KZ-PV-T-PWR-22F-A</t>
    <phoneticPr fontId="2" type="noConversion"/>
  </si>
  <si>
    <t>KZ-PV-C-PSG-18T-A</t>
    <phoneticPr fontId="2" type="noConversion"/>
  </si>
  <si>
    <t>滚轮箱</t>
    <phoneticPr fontId="2" type="noConversion"/>
  </si>
  <si>
    <t>/</t>
    <phoneticPr fontId="2" type="noConversion"/>
  </si>
  <si>
    <t>2280*1250*1400</t>
    <phoneticPr fontId="2" type="noConversion"/>
  </si>
  <si>
    <t>滚轮箱：放置链式机滚轮要求！
1、每根滚轮需包裹珍珠棉
珍珠棉尺寸：桶状-长1400mm、直径45mm、厚度5mm
2、备件箱底座增加两侧木方挡块，便于堆叠滚轮
3、滚轮在备件箱内需要完全固定，滚轮固定时需要整体受力，避免滚轮被外力压弯，运输过程中不能产生位移现象！</t>
    <phoneticPr fontId="2" type="noConversion"/>
  </si>
  <si>
    <t>1660*1050*2350</t>
    <phoneticPr fontId="2" type="noConversion"/>
  </si>
  <si>
    <t>接驳台</t>
    <phoneticPr fontId="23" type="noConversion"/>
  </si>
  <si>
    <t>上下料段</t>
    <phoneticPr fontId="23" type="noConversion"/>
  </si>
  <si>
    <t>机械化段</t>
    <phoneticPr fontId="23" type="noConversion"/>
  </si>
  <si>
    <t>移栽</t>
    <phoneticPr fontId="23" type="noConversion"/>
  </si>
  <si>
    <t>2650*3300*2800</t>
    <phoneticPr fontId="2" type="noConversion"/>
  </si>
  <si>
    <t>2750*3300*2800</t>
    <phoneticPr fontId="2" type="noConversion"/>
  </si>
  <si>
    <t>4700*3300*2800</t>
    <phoneticPr fontId="2" type="noConversion"/>
  </si>
  <si>
    <t>3810*3300*1300</t>
    <phoneticPr fontId="2" type="noConversion"/>
  </si>
  <si>
    <t>红太阳</t>
  </si>
  <si>
    <t>主机台</t>
  </si>
  <si>
    <t>M82300-10UM（6管）</t>
  </si>
  <si>
    <t>5100*2640*4600</t>
  </si>
  <si>
    <t xml:space="preserve">扬州
</t>
  </si>
  <si>
    <t>4670*2240*4600</t>
  </si>
  <si>
    <t>源柜</t>
  </si>
  <si>
    <t>2240*1730*4600</t>
  </si>
  <si>
    <t>备件箱 1</t>
  </si>
  <si>
    <t>770*470*920</t>
  </si>
  <si>
    <t>备件箱 2</t>
  </si>
  <si>
    <t>1330*1050*1520</t>
  </si>
  <si>
    <t>备件箱 3</t>
  </si>
  <si>
    <t>3180*970*700</t>
  </si>
  <si>
    <t>备件箱 4</t>
  </si>
  <si>
    <t>3775*670*700</t>
  </si>
  <si>
    <t>备件箱 5</t>
  </si>
  <si>
    <t>4680*280*400</t>
  </si>
  <si>
    <t>备件箱 6</t>
  </si>
  <si>
    <t>1400*1100*1350</t>
  </si>
  <si>
    <t>备件箱 7</t>
  </si>
  <si>
    <t>备件箱 8</t>
  </si>
  <si>
    <t>备件箱 9</t>
  </si>
  <si>
    <t>4450*960*860</t>
  </si>
  <si>
    <t>备件箱 10</t>
  </si>
  <si>
    <t>备件箱 11</t>
  </si>
  <si>
    <t>1370*720*690</t>
  </si>
  <si>
    <t>备件箱 12</t>
  </si>
  <si>
    <t>4520*1520*1030</t>
  </si>
  <si>
    <t>备件箱 13</t>
  </si>
  <si>
    <t>备件箱 14</t>
  </si>
  <si>
    <t>备件箱 15</t>
  </si>
  <si>
    <t>730*730*510</t>
  </si>
  <si>
    <t>备件箱 16</t>
  </si>
  <si>
    <t>1100*700*840</t>
  </si>
  <si>
    <t>备件箱 17</t>
  </si>
  <si>
    <t>4430*840*390</t>
  </si>
  <si>
    <t>备件箱 18</t>
  </si>
  <si>
    <t>备件箱 19</t>
  </si>
  <si>
    <t>备件箱 20</t>
  </si>
  <si>
    <t>920*710*1000</t>
  </si>
  <si>
    <t>备件箱 21</t>
  </si>
  <si>
    <t>1980*1080*640</t>
  </si>
  <si>
    <t>备件箱 22</t>
  </si>
  <si>
    <t>4580*1100*670</t>
  </si>
  <si>
    <t>备件箱 23</t>
  </si>
  <si>
    <t>1675*1175*910</t>
  </si>
  <si>
    <t>净化台木托</t>
  </si>
  <si>
    <t>2400*115*115</t>
  </si>
  <si>
    <t>炉体柜 木托</t>
  </si>
  <si>
    <t>2110*115*115</t>
  </si>
  <si>
    <t>源柜木托</t>
  </si>
  <si>
    <t>前段AGV对接段</t>
  </si>
  <si>
    <t>流片，机器人叉片段</t>
  </si>
  <si>
    <t>工艺机台对接段</t>
  </si>
  <si>
    <t>备件箱</t>
    <phoneticPr fontId="2" type="noConversion"/>
  </si>
  <si>
    <t>主 机 (09 机 架 )</t>
    <phoneticPr fontId="2" type="noConversion"/>
  </si>
  <si>
    <t>自 动 化 (35 机 架 )</t>
    <phoneticPr fontId="2" type="noConversion"/>
  </si>
  <si>
    <t>自 动 化 (AGV-01 机 架 )</t>
    <phoneticPr fontId="2" type="noConversion"/>
  </si>
  <si>
    <t>自 动 化 (AGV-02 机 架 )</t>
    <phoneticPr fontId="2" type="noConversion"/>
  </si>
  <si>
    <t>自 动 化 (55-04 机 架 )</t>
    <phoneticPr fontId="2" type="noConversion"/>
  </si>
  <si>
    <t>自 动 化 (55-02 机 架 )</t>
    <phoneticPr fontId="2" type="noConversion"/>
  </si>
  <si>
    <t>自 动 化 (55-03 机 架 )</t>
    <phoneticPr fontId="2" type="noConversion"/>
  </si>
  <si>
    <t>自 动 化 (55-01 机 架 )</t>
    <phoneticPr fontId="2" type="noConversion"/>
  </si>
  <si>
    <t>机 器 人 座</t>
    <phoneticPr fontId="2" type="noConversion"/>
  </si>
  <si>
    <t>附 件 箱</t>
    <phoneticPr fontId="2" type="noConversion"/>
  </si>
  <si>
    <t>一 体 舟</t>
    <phoneticPr fontId="2" type="noConversion"/>
  </si>
  <si>
    <t>机 器 人</t>
    <phoneticPr fontId="2" type="noConversion"/>
  </si>
  <si>
    <t>颗 粒 捕 捉 器</t>
    <phoneticPr fontId="2" type="noConversion"/>
  </si>
  <si>
    <t xml:space="preserve">护 栏 </t>
    <phoneticPr fontId="2" type="noConversion"/>
  </si>
  <si>
    <t>泵</t>
    <phoneticPr fontId="2" type="noConversion"/>
  </si>
  <si>
    <t>备 件 箱</t>
    <phoneticPr fontId="2" type="noConversion"/>
  </si>
  <si>
    <t>主机</t>
    <phoneticPr fontId="2" type="noConversion"/>
  </si>
  <si>
    <t>2390*1470*1630</t>
    <phoneticPr fontId="2" type="noConversion"/>
  </si>
  <si>
    <t>1450*650*1430</t>
    <phoneticPr fontId="2" type="noConversion"/>
  </si>
  <si>
    <t>1800*1800*700</t>
    <phoneticPr fontId="2" type="noConversion"/>
  </si>
  <si>
    <t>2600*2200*1200</t>
    <phoneticPr fontId="2" type="noConversion"/>
  </si>
  <si>
    <t>1000*700*1300</t>
    <phoneticPr fontId="2" type="noConversion"/>
  </si>
  <si>
    <t>1450*1140*1650</t>
    <phoneticPr fontId="2" type="noConversion"/>
  </si>
  <si>
    <t>2500*2000*1000</t>
    <phoneticPr fontId="2" type="noConversion"/>
  </si>
  <si>
    <t>750*750*700</t>
    <phoneticPr fontId="2" type="noConversion"/>
  </si>
  <si>
    <t>3700*3350*3250</t>
    <phoneticPr fontId="2" type="noConversion"/>
  </si>
  <si>
    <t>4200*2800*3700</t>
    <phoneticPr fontId="2" type="noConversion"/>
  </si>
  <si>
    <t>2750*3550*2750</t>
    <phoneticPr fontId="2" type="noConversion"/>
  </si>
  <si>
    <t>3750*2800*3700</t>
    <phoneticPr fontId="2" type="noConversion"/>
  </si>
  <si>
    <t>3550*3400*3850</t>
    <phoneticPr fontId="2" type="noConversion"/>
  </si>
  <si>
    <t>3650*3250*3850</t>
    <phoneticPr fontId="2" type="noConversion"/>
  </si>
  <si>
    <t>SDN-SMZHX-12-3700</t>
    <phoneticPr fontId="2" type="noConversion"/>
  </si>
  <si>
    <t>3700*3400*3050</t>
    <phoneticPr fontId="2" type="noConversion"/>
  </si>
  <si>
    <t>3400*3400*2900</t>
    <phoneticPr fontId="2" type="noConversion"/>
  </si>
  <si>
    <t>1400*1200*1800</t>
    <phoneticPr fontId="2" type="noConversion"/>
  </si>
  <si>
    <t>2000*3400*2900</t>
    <phoneticPr fontId="2" type="noConversion"/>
  </si>
  <si>
    <t>2150*3400*2900</t>
    <phoneticPr fontId="2" type="noConversion"/>
  </si>
  <si>
    <t>2800*3000*2700</t>
    <phoneticPr fontId="2" type="noConversion"/>
  </si>
  <si>
    <t>6200*3000*2700</t>
    <phoneticPr fontId="2" type="noConversion"/>
  </si>
  <si>
    <t>4000*3000*1500</t>
    <phoneticPr fontId="2" type="noConversion"/>
  </si>
  <si>
    <t>IGV</t>
    <phoneticPr fontId="2" type="noConversion"/>
  </si>
  <si>
    <t>IGV小车</t>
    <phoneticPr fontId="2" type="noConversion"/>
  </si>
  <si>
    <t>WAT-D-L</t>
    <phoneticPr fontId="2" type="noConversion"/>
  </si>
  <si>
    <t>GSL-4E/GXL-4D</t>
    <phoneticPr fontId="2" type="noConversion"/>
  </si>
  <si>
    <t>制绒自动化</t>
    <phoneticPr fontId="2" type="noConversion"/>
  </si>
  <si>
    <t>碱一自动化</t>
    <phoneticPr fontId="2" type="noConversion"/>
  </si>
  <si>
    <t>GSL-12A/GXL-12A/GXL-2AB</t>
    <phoneticPr fontId="2" type="noConversion"/>
  </si>
  <si>
    <t>碱二自动化</t>
    <phoneticPr fontId="2" type="noConversion"/>
  </si>
  <si>
    <t>在线石墨舟清洗机</t>
    <phoneticPr fontId="2" type="noConversion"/>
  </si>
  <si>
    <t>AGB-10-004-L-05</t>
    <phoneticPr fontId="2" type="noConversion"/>
  </si>
  <si>
    <t>舟房-清洗机</t>
    <phoneticPr fontId="2" type="noConversion"/>
  </si>
  <si>
    <t>舟房-烘箱</t>
    <phoneticPr fontId="2" type="noConversion"/>
  </si>
  <si>
    <t>在线石英舟清洗机</t>
    <phoneticPr fontId="2" type="noConversion"/>
  </si>
  <si>
    <t>HOC-MQB-05-004-L-01</t>
    <phoneticPr fontId="2" type="noConversion"/>
  </si>
  <si>
    <t>SOMI S&amp;S 2200/6/B</t>
  </si>
  <si>
    <t>SEU-1-CT-105V3</t>
    <phoneticPr fontId="2" type="noConversion"/>
  </si>
  <si>
    <t>硼扩上下料(旧）</t>
    <phoneticPr fontId="2" type="noConversion"/>
  </si>
  <si>
    <t>SOMI S&amp;S 2200/6/A</t>
    <phoneticPr fontId="2" type="noConversion"/>
  </si>
  <si>
    <t>退火上下料</t>
    <phoneticPr fontId="2" type="noConversion"/>
  </si>
  <si>
    <t>等离子体增强化学气相淀积设备</t>
    <phoneticPr fontId="2" type="noConversion"/>
  </si>
  <si>
    <t>PECVD自动化设备</t>
    <phoneticPr fontId="2" type="noConversion"/>
  </si>
  <si>
    <t>PD-520-MAX</t>
    <phoneticPr fontId="2" type="noConversion"/>
  </si>
  <si>
    <t>PETIA6000</t>
  </si>
  <si>
    <t>NSPW1.5KSP</t>
    <phoneticPr fontId="2" type="noConversion"/>
  </si>
  <si>
    <t>等离子体水洗尾气处理器</t>
    <phoneticPr fontId="2" type="noConversion"/>
  </si>
  <si>
    <t>ALD设备</t>
    <phoneticPr fontId="2" type="noConversion"/>
  </si>
  <si>
    <t>饱和机</t>
    <phoneticPr fontId="2" type="noConversion"/>
  </si>
  <si>
    <t>红太阳</t>
    <phoneticPr fontId="2" type="noConversion"/>
  </si>
  <si>
    <t>等离子体增强化学气相淀 积设备</t>
  </si>
  <si>
    <t>等离子体增强化学气相淀 积设备</t>
    <phoneticPr fontId="2" type="noConversion"/>
  </si>
  <si>
    <t>M82300-10/UM</t>
  </si>
  <si>
    <t>M82300-10/UM</t>
    <phoneticPr fontId="2" type="noConversion"/>
  </si>
  <si>
    <t>正面镀膜自动化</t>
  </si>
  <si>
    <t>TPE-CT-060V</t>
    <phoneticPr fontId="25" type="noConversion"/>
  </si>
  <si>
    <t>TPE-CT-060V</t>
    <phoneticPr fontId="2" type="noConversion"/>
  </si>
  <si>
    <t>背面镀膜自动化</t>
  </si>
  <si>
    <t>离线PL</t>
    <phoneticPr fontId="2" type="noConversion"/>
  </si>
  <si>
    <t>苏仪德</t>
    <phoneticPr fontId="2" type="noConversion"/>
  </si>
  <si>
    <t>测试设备</t>
    <phoneticPr fontId="2" type="noConversion"/>
  </si>
  <si>
    <t>KP-X-P</t>
    <phoneticPr fontId="2" type="noConversion"/>
  </si>
  <si>
    <t>舟房-卡点机</t>
    <phoneticPr fontId="2" type="noConversion"/>
  </si>
  <si>
    <t>集晨</t>
    <phoneticPr fontId="2" type="noConversion"/>
  </si>
  <si>
    <t>辅助设备</t>
    <phoneticPr fontId="2" type="noConversion"/>
  </si>
  <si>
    <t>石墨卡点自动装卸机</t>
    <phoneticPr fontId="2" type="noConversion"/>
  </si>
  <si>
    <t>JC-KD-0012-06Z</t>
    <phoneticPr fontId="2" type="noConversion"/>
  </si>
  <si>
    <t xml:space="preserve">印刷机：MX-XPZU-Z17/MX-XPZU-Z16
MX-XLD-10
测试机：MX-XCPD-70
分选机：MX-XAS
 烧结光照一体炉（链式炉）SN-OVEN-LED D+II-II
按铭牌来看：MODEL </t>
    <phoneticPr fontId="2" type="noConversion"/>
  </si>
  <si>
    <t>全自动太阳能丝网印刷线 （具体印刷线整线品名需要和合同保持一致）</t>
    <phoneticPr fontId="2" type="noConversion"/>
  </si>
  <si>
    <t>烧结光照一体炉</t>
    <phoneticPr fontId="2" type="noConversion"/>
  </si>
  <si>
    <t>SN-OVEN-LED D+II-II</t>
    <phoneticPr fontId="2" type="noConversion"/>
  </si>
  <si>
    <t>DR-M4XS-LIF-4000</t>
  </si>
  <si>
    <t>哲为</t>
    <phoneticPr fontId="2" type="noConversion"/>
  </si>
  <si>
    <t>SA-500P</t>
    <phoneticPr fontId="2" type="noConversion"/>
  </si>
  <si>
    <t>PV-SYG238703L/R</t>
    <phoneticPr fontId="2" type="noConversion"/>
  </si>
  <si>
    <t>离线PL检测仪</t>
    <phoneticPr fontId="2" type="noConversion"/>
  </si>
  <si>
    <t>4790*1700*2170</t>
    <phoneticPr fontId="2" type="noConversion"/>
  </si>
  <si>
    <t>卡点机</t>
    <phoneticPr fontId="2" type="noConversion"/>
  </si>
  <si>
    <t>3200*2535*2310
1930*1000*1285*2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</si>
</sst>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[$-10409]0.0;\(0.0\)"/>
    <numFmt numFmtId="177" formatCode="[$-F400]h:mm:ss\ AM/PM"/>
    <numFmt numFmtId="178" formatCode="0_);[Red]\(0\)"/>
    <numFmt numFmtId="179" formatCode="0.00_);[Red]\(0.00\)"/>
    <numFmt numFmtId="180" formatCode="0_ "/>
    <numFmt numFmtId="181" formatCode="[$-F800]dddd\,\ mmmm\ dd\,\ yyyy"/>
    <numFmt numFmtId="182" formatCode="0.00_ "/>
    <numFmt numFmtId="183" formatCode="0.000_ "/>
  </numFmts>
  <fonts count="26" x14ac:knownFonts="1">
    <font>
      <sz val="11"/>
      <color theme="1"/>
      <name val="等线"/>
      <family val="2"/>
      <scheme val="minor"/>
    </font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theme="1"/>
      <name val="微软雅黑"/>
      <family val="2"/>
      <charset val="134"/>
    </font>
    <font>
      <sz val="11"/>
      <color theme="1"/>
      <name val="微软雅黑"/>
      <family val="2"/>
      <charset val="134"/>
    </font>
    <font>
      <sz val="12"/>
      <name val="宋体"/>
      <family val="3"/>
      <charset val="134"/>
    </font>
    <font>
      <sz val="1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name val="微软雅黑"/>
      <family val="2"/>
      <charset val="134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b/>
      <sz val="11"/>
      <color theme="1"/>
      <name val="微软雅黑"/>
      <family val="2"/>
      <charset val="134"/>
    </font>
    <font>
      <sz val="11"/>
      <name val="돋움"/>
      <family val="2"/>
      <charset val="134"/>
    </font>
    <font>
      <sz val="16"/>
      <name val="Tahoma"/>
      <family val="2"/>
    </font>
    <font>
      <sz val="11"/>
      <name val="Tahoma"/>
      <family val="2"/>
    </font>
    <font>
      <b/>
      <sz val="11"/>
      <name val="微软雅黑"/>
      <family val="2"/>
      <charset val="134"/>
    </font>
    <font>
      <sz val="9"/>
      <name val="돋움"/>
      <family val="2"/>
      <charset val="134"/>
    </font>
    <font>
      <sz val="11"/>
      <name val="宋体"/>
      <family val="2"/>
      <charset val="134"/>
    </font>
    <font>
      <sz val="11"/>
      <name val="Tahoma"/>
      <family val="2"/>
      <charset val="134"/>
    </font>
    <font>
      <sz val="10"/>
      <color rgb="FFFF0000"/>
      <name val="微软雅黑"/>
      <family val="2"/>
      <charset val="134"/>
    </font>
    <font>
      <sz val="16"/>
      <color theme="1"/>
      <name val="微软雅黑"/>
      <family val="2"/>
      <charset val="134"/>
    </font>
    <font>
      <b/>
      <sz val="16"/>
      <name val="微软雅黑"/>
      <family val="2"/>
      <charset val="134"/>
    </font>
    <font>
      <sz val="16"/>
      <name val="宋体"/>
      <family val="2"/>
      <charset val="134"/>
    </font>
    <font>
      <sz val="9"/>
      <name val="宋体"/>
      <family val="3"/>
      <charset val="134"/>
    </font>
    <font>
      <sz val="12"/>
      <color theme="1"/>
      <name val="隶书"/>
      <family val="3"/>
      <charset val="134"/>
    </font>
    <font>
      <sz val="9"/>
      <name val="돋움"/>
      <charset val="134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C00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/>
      <diagonal/>
    </border>
  </borders>
  <cellStyleXfs count="7">
    <xf numFmtId="0" fontId="0" fillId="0" borderId="0"/>
    <xf numFmtId="0" fontId="1" fillId="0" borderId="0"/>
    <xf numFmtId="177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2" fillId="0" borderId="0"/>
  </cellStyleXfs>
  <cellXfs count="193">
    <xf numFmtId="0" fontId="0" fillId="0" borderId="0" xfId="0"/>
    <xf numFmtId="0" fontId="0" fillId="0" borderId="0" xfId="0" applyAlignment="1">
      <alignment vertical="center"/>
    </xf>
    <xf numFmtId="0" fontId="4" fillId="0" borderId="1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178" fontId="6" fillId="0" borderId="1" xfId="2" applyNumberFormat="1" applyFont="1" applyBorder="1" applyAlignment="1">
      <alignment horizontal="center" vertical="center" wrapText="1"/>
    </xf>
    <xf numFmtId="178" fontId="6" fillId="0" borderId="3" xfId="2" applyNumberFormat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178" fontId="4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79" fontId="7" fillId="0" borderId="1" xfId="0" applyNumberFormat="1" applyFont="1" applyBorder="1" applyAlignment="1">
      <alignment horizontal="center" vertical="center" wrapText="1"/>
    </xf>
    <xf numFmtId="179" fontId="7" fillId="2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181" fontId="7" fillId="0" borderId="1" xfId="0" applyNumberFormat="1" applyFont="1" applyBorder="1" applyAlignment="1">
      <alignment horizontal="center" vertical="center"/>
    </xf>
    <xf numFmtId="0" fontId="7" fillId="0" borderId="1" xfId="3" applyFont="1" applyBorder="1" applyAlignment="1">
      <alignment horizontal="center" vertical="center"/>
    </xf>
    <xf numFmtId="0" fontId="7" fillId="0" borderId="3" xfId="3" applyFont="1" applyBorder="1" applyAlignment="1">
      <alignment horizontal="left" vertical="center"/>
    </xf>
    <xf numFmtId="0" fontId="8" fillId="2" borderId="1" xfId="3" applyFont="1" applyFill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/>
    </xf>
    <xf numFmtId="0" fontId="4" fillId="4" borderId="2" xfId="1" applyFont="1" applyFill="1" applyBorder="1" applyAlignment="1">
      <alignment horizontal="center" vertical="center"/>
    </xf>
    <xf numFmtId="0" fontId="4" fillId="4" borderId="1" xfId="1" applyFont="1" applyFill="1" applyBorder="1" applyAlignment="1">
      <alignment horizontal="center" vertical="center"/>
    </xf>
    <xf numFmtId="0" fontId="4" fillId="4" borderId="3" xfId="1" applyFont="1" applyFill="1" applyBorder="1" applyAlignment="1">
      <alignment horizontal="center" vertical="center"/>
    </xf>
    <xf numFmtId="2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vertical="center"/>
    </xf>
    <xf numFmtId="0" fontId="4" fillId="4" borderId="4" xfId="1" applyFont="1" applyFill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2" fontId="8" fillId="0" borderId="1" xfId="0" applyNumberFormat="1" applyFont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7" fillId="0" borderId="1" xfId="1" applyFont="1" applyBorder="1" applyAlignment="1">
      <alignment horizontal="center" vertical="center"/>
    </xf>
    <xf numFmtId="0" fontId="7" fillId="0" borderId="3" xfId="1" applyFont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2" fontId="7" fillId="0" borderId="1" xfId="0" applyNumberFormat="1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0" fontId="7" fillId="0" borderId="3" xfId="1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76" fontId="4" fillId="0" borderId="5" xfId="0" applyNumberFormat="1" applyFont="1" applyBorder="1" applyAlignment="1">
      <alignment horizontal="center" vertical="center"/>
    </xf>
    <xf numFmtId="2" fontId="7" fillId="0" borderId="0" xfId="0" applyNumberFormat="1" applyFont="1" applyAlignment="1">
      <alignment vertical="center"/>
    </xf>
    <xf numFmtId="0" fontId="7" fillId="2" borderId="1" xfId="0" applyFont="1" applyFill="1" applyBorder="1" applyAlignment="1">
      <alignment vertical="center" wrapText="1"/>
    </xf>
    <xf numFmtId="2" fontId="8" fillId="2" borderId="1" xfId="3" applyNumberFormat="1" applyFont="1" applyFill="1" applyBorder="1" applyAlignment="1">
      <alignment horizontal="center" vertical="center"/>
    </xf>
    <xf numFmtId="178" fontId="8" fillId="0" borderId="1" xfId="2" applyNumberFormat="1" applyFont="1" applyBorder="1" applyAlignment="1">
      <alignment horizontal="center" vertical="center" wrapText="1"/>
    </xf>
    <xf numFmtId="2" fontId="7" fillId="0" borderId="5" xfId="0" applyNumberFormat="1" applyFont="1" applyBorder="1" applyAlignment="1">
      <alignment horizontal="center" vertical="center"/>
    </xf>
    <xf numFmtId="0" fontId="4" fillId="5" borderId="2" xfId="1" applyFont="1" applyFill="1" applyBorder="1" applyAlignment="1">
      <alignment horizontal="center" vertical="center"/>
    </xf>
    <xf numFmtId="0" fontId="4" fillId="5" borderId="1" xfId="1" applyFont="1" applyFill="1" applyBorder="1" applyAlignment="1">
      <alignment horizontal="center" vertical="center"/>
    </xf>
    <xf numFmtId="178" fontId="6" fillId="5" borderId="1" xfId="2" applyNumberFormat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2" fontId="4" fillId="5" borderId="1" xfId="0" applyNumberFormat="1" applyFont="1" applyFill="1" applyBorder="1" applyAlignment="1">
      <alignment horizontal="center" vertical="center"/>
    </xf>
    <xf numFmtId="2" fontId="4" fillId="5" borderId="1" xfId="1" applyNumberFormat="1" applyFont="1" applyFill="1" applyBorder="1" applyAlignment="1">
      <alignment horizontal="center" vertical="center"/>
    </xf>
    <xf numFmtId="0" fontId="4" fillId="5" borderId="5" xfId="1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178" fontId="11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14" fillId="0" borderId="0" xfId="0" applyFont="1"/>
    <xf numFmtId="0" fontId="14" fillId="0" borderId="0" xfId="0" applyFont="1" applyAlignment="1">
      <alignment horizontal="center"/>
    </xf>
    <xf numFmtId="182" fontId="15" fillId="3" borderId="2" xfId="0" applyNumberFormat="1" applyFont="1" applyFill="1" applyBorder="1" applyAlignment="1">
      <alignment horizontal="center" vertical="center" wrapText="1"/>
    </xf>
    <xf numFmtId="182" fontId="15" fillId="3" borderId="9" xfId="0" applyNumberFormat="1" applyFont="1" applyFill="1" applyBorder="1" applyAlignment="1">
      <alignment horizontal="center" vertical="center" wrapText="1"/>
    </xf>
    <xf numFmtId="182" fontId="15" fillId="3" borderId="4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14" fillId="0" borderId="1" xfId="0" applyFont="1" applyBorder="1"/>
    <xf numFmtId="0" fontId="0" fillId="0" borderId="1" xfId="0" applyBorder="1"/>
    <xf numFmtId="0" fontId="18" fillId="0" borderId="1" xfId="0" applyFont="1" applyBorder="1" applyAlignment="1">
      <alignment horizontal="center" vertical="center"/>
    </xf>
    <xf numFmtId="0" fontId="4" fillId="4" borderId="2" xfId="1" applyFont="1" applyFill="1" applyBorder="1" applyAlignment="1">
      <alignment horizontal="center" vertical="center"/>
    </xf>
    <xf numFmtId="0" fontId="4" fillId="4" borderId="3" xfId="1" applyFont="1" applyFill="1" applyBorder="1" applyAlignment="1">
      <alignment horizontal="center" vertical="center"/>
    </xf>
    <xf numFmtId="0" fontId="4" fillId="4" borderId="1" xfId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82" fontId="11" fillId="0" borderId="1" xfId="0" applyNumberFormat="1" applyFont="1" applyBorder="1" applyAlignment="1">
      <alignment horizontal="center" vertical="center"/>
    </xf>
    <xf numFmtId="0" fontId="4" fillId="4" borderId="2" xfId="1" applyFont="1" applyFill="1" applyBorder="1" applyAlignment="1">
      <alignment horizontal="center" vertical="center"/>
    </xf>
    <xf numFmtId="0" fontId="4" fillId="4" borderId="3" xfId="1" applyFont="1" applyFill="1" applyBorder="1" applyAlignment="1">
      <alignment horizontal="center" vertical="center"/>
    </xf>
    <xf numFmtId="0" fontId="4" fillId="4" borderId="1" xfId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3" xfId="1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3" fillId="0" borderId="0" xfId="0" applyFont="1"/>
    <xf numFmtId="182" fontId="21" fillId="3" borderId="2" xfId="0" applyNumberFormat="1" applyFont="1" applyFill="1" applyBorder="1" applyAlignment="1">
      <alignment vertical="center" wrapText="1"/>
    </xf>
    <xf numFmtId="182" fontId="21" fillId="3" borderId="4" xfId="0" applyNumberFormat="1" applyFont="1" applyFill="1" applyBorder="1" applyAlignment="1">
      <alignment vertical="center" wrapText="1"/>
    </xf>
    <xf numFmtId="0" fontId="22" fillId="0" borderId="1" xfId="0" applyFont="1" applyBorder="1" applyAlignment="1">
      <alignment vertical="center"/>
    </xf>
    <xf numFmtId="179" fontId="11" fillId="0" borderId="1" xfId="0" applyNumberFormat="1" applyFont="1" applyBorder="1" applyAlignment="1">
      <alignment horizontal="center" vertical="center"/>
    </xf>
    <xf numFmtId="2" fontId="7" fillId="0" borderId="1" xfId="0" applyNumberFormat="1" applyFont="1" applyBorder="1" applyAlignment="1">
      <alignment horizontal="center" vertical="center" wrapText="1"/>
    </xf>
    <xf numFmtId="180" fontId="7" fillId="0" borderId="1" xfId="0" applyNumberFormat="1" applyFont="1" applyBorder="1" applyAlignment="1">
      <alignment horizontal="center" vertical="center" wrapText="1"/>
    </xf>
    <xf numFmtId="183" fontId="8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2" fontId="7" fillId="0" borderId="1" xfId="1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4" fillId="0" borderId="2" xfId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5" borderId="2" xfId="1" applyFont="1" applyFill="1" applyBorder="1" applyAlignment="1">
      <alignment horizontal="center" vertical="center"/>
    </xf>
    <xf numFmtId="0" fontId="4" fillId="5" borderId="1" xfId="1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178" fontId="6" fillId="5" borderId="2" xfId="2" applyNumberFormat="1" applyFont="1" applyFill="1" applyBorder="1" applyAlignment="1">
      <alignment horizontal="center" vertical="center" wrapText="1"/>
    </xf>
    <xf numFmtId="2" fontId="4" fillId="5" borderId="2" xfId="0" applyNumberFormat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4" fillId="4" borderId="2" xfId="1" applyFont="1" applyFill="1" applyBorder="1" applyAlignment="1">
      <alignment horizontal="center" vertical="center"/>
    </xf>
    <xf numFmtId="0" fontId="4" fillId="4" borderId="3" xfId="1" applyFont="1" applyFill="1" applyBorder="1" applyAlignment="1">
      <alignment horizontal="center" vertical="center"/>
    </xf>
    <xf numFmtId="0" fontId="4" fillId="4" borderId="1" xfId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3" xfId="1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/>
    </xf>
    <xf numFmtId="0" fontId="7" fillId="0" borderId="0" xfId="1" applyFont="1" applyBorder="1" applyAlignment="1">
      <alignment horizontal="center" vertical="center"/>
    </xf>
    <xf numFmtId="2" fontId="4" fillId="3" borderId="1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4" borderId="2" xfId="1" applyFont="1" applyFill="1" applyBorder="1" applyAlignment="1">
      <alignment horizontal="center" vertical="center"/>
    </xf>
    <xf numFmtId="0" fontId="4" fillId="4" borderId="3" xfId="1" applyFont="1" applyFill="1" applyBorder="1" applyAlignment="1">
      <alignment horizontal="center" vertical="center"/>
    </xf>
    <xf numFmtId="0" fontId="4" fillId="5" borderId="2" xfId="1" applyFont="1" applyFill="1" applyBorder="1" applyAlignment="1">
      <alignment horizontal="center" vertical="center"/>
    </xf>
    <xf numFmtId="0" fontId="4" fillId="5" borderId="4" xfId="1" applyFont="1" applyFill="1" applyBorder="1" applyAlignment="1">
      <alignment horizontal="center" vertical="center"/>
    </xf>
    <xf numFmtId="0" fontId="4" fillId="5" borderId="1" xfId="1" applyFont="1" applyFill="1" applyBorder="1" applyAlignment="1">
      <alignment horizontal="center" vertical="center"/>
    </xf>
    <xf numFmtId="0" fontId="4" fillId="4" borderId="5" xfId="1" applyFont="1" applyFill="1" applyBorder="1" applyAlignment="1">
      <alignment horizontal="center" vertical="center"/>
    </xf>
    <xf numFmtId="0" fontId="4" fillId="4" borderId="7" xfId="1" applyFont="1" applyFill="1" applyBorder="1" applyAlignment="1">
      <alignment horizontal="center" vertical="center"/>
    </xf>
    <xf numFmtId="0" fontId="4" fillId="0" borderId="2" xfId="1" applyFont="1" applyBorder="1" applyAlignment="1">
      <alignment horizontal="center" vertical="center"/>
    </xf>
    <xf numFmtId="0" fontId="4" fillId="0" borderId="4" xfId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3" fillId="0" borderId="0" xfId="6" applyFont="1" applyAlignment="1">
      <alignment horizontal="center"/>
    </xf>
    <xf numFmtId="0" fontId="14" fillId="0" borderId="8" xfId="6" applyFont="1" applyBorder="1" applyAlignment="1">
      <alignment horizontal="center"/>
    </xf>
    <xf numFmtId="0" fontId="4" fillId="4" borderId="1" xfId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0" fontId="7" fillId="0" borderId="3" xfId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176" fontId="7" fillId="0" borderId="2" xfId="0" applyNumberFormat="1" applyFont="1" applyBorder="1" applyAlignment="1">
      <alignment horizontal="center" vertical="center"/>
    </xf>
    <xf numFmtId="176" fontId="7" fillId="0" borderId="4" xfId="0" applyNumberFormat="1" applyFont="1" applyBorder="1" applyAlignment="1">
      <alignment horizontal="center" vertical="center"/>
    </xf>
    <xf numFmtId="176" fontId="7" fillId="0" borderId="3" xfId="0" applyNumberFormat="1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 wrapText="1"/>
    </xf>
    <xf numFmtId="0" fontId="7" fillId="0" borderId="3" xfId="1" applyFont="1" applyBorder="1" applyAlignment="1">
      <alignment horizontal="center" vertical="center" wrapText="1"/>
    </xf>
    <xf numFmtId="0" fontId="19" fillId="0" borderId="2" xfId="0" applyFont="1" applyBorder="1" applyAlignment="1">
      <alignment horizontal="left" vertical="center" wrapText="1"/>
    </xf>
    <xf numFmtId="0" fontId="19" fillId="0" borderId="4" xfId="0" applyFont="1" applyBorder="1" applyAlignment="1">
      <alignment horizontal="left" vertical="center"/>
    </xf>
    <xf numFmtId="0" fontId="19" fillId="0" borderId="3" xfId="0" applyFont="1" applyBorder="1" applyAlignment="1">
      <alignment horizontal="left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 wrapText="1"/>
    </xf>
    <xf numFmtId="0" fontId="4" fillId="4" borderId="4" xfId="1" applyFont="1" applyFill="1" applyBorder="1" applyAlignment="1">
      <alignment horizontal="center" vertical="center"/>
    </xf>
    <xf numFmtId="0" fontId="7" fillId="0" borderId="2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/>
    </xf>
    <xf numFmtId="49" fontId="7" fillId="0" borderId="4" xfId="0" applyNumberFormat="1" applyFont="1" applyBorder="1" applyAlignment="1">
      <alignment horizontal="center" vertical="center"/>
    </xf>
    <xf numFmtId="49" fontId="7" fillId="0" borderId="3" xfId="0" applyNumberFormat="1" applyFont="1" applyBorder="1" applyAlignment="1">
      <alignment horizontal="center" vertical="center"/>
    </xf>
  </cellXfs>
  <cellStyles count="7">
    <cellStyle name="??&amp;_x0012_?&amp;_x000b_?_x0008_??_x0007__x0001__x0001_" xfId="4" xr:uid="{6826A26A-AF20-49C9-BE56-46A78EBC816F}"/>
    <cellStyle name="??&amp;_x0012_?&amp;_x000b_?_x0008_??_x0007__x0001__x0001_ 2 2" xfId="5" xr:uid="{66B0C079-E985-4D58-9C39-885ECDAC1243}"/>
    <cellStyle name="Normal 2" xfId="6" xr:uid="{54429444-085B-4CB2-ACF8-2DB8734050C5}"/>
    <cellStyle name="常规" xfId="0" builtinId="0"/>
    <cellStyle name="常规 2" xfId="3" xr:uid="{5C36AF05-1D75-4489-9719-5B4EE4006DAC}"/>
    <cellStyle name="常规 3 4" xfId="2" xr:uid="{F914D4CF-0005-4876-9EB2-58CAE70CCB47}"/>
    <cellStyle name="常规 9" xfId="1" xr:uid="{0875C957-6DAB-4454-8021-5C765A7EA41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microsoft.com/office/2017/06/relationships/rdRichValueStructure" Target="richData/rdrichvaluestructure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microsoft.com/office/2017/06/relationships/rdRichValue" Target="richData/rdrichvalue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microsoft.com/office/2017/06/relationships/rdRichValueTypes" Target="richData/rdRichValueTyp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0</xdr:colOff>
      <xdr:row>31</xdr:row>
      <xdr:rowOff>0</xdr:rowOff>
    </xdr:from>
    <xdr:to>
      <xdr:col>17</xdr:col>
      <xdr:colOff>304800</xdr:colOff>
      <xdr:row>32</xdr:row>
      <xdr:rowOff>487264</xdr:rowOff>
    </xdr:to>
    <xdr:sp macro="" textlink="">
      <xdr:nvSpPr>
        <xdr:cNvPr id="12" name="AutoShape 1" descr="ผลการค้นหารูปภาพสำหรับ ORING">
          <a:extLst>
            <a:ext uri="{FF2B5EF4-FFF2-40B4-BE49-F238E27FC236}">
              <a16:creationId xmlns:a16="http://schemas.microsoft.com/office/drawing/2014/main" id="{437171D9-D6B5-4344-B63F-199C2D74F27A}"/>
            </a:ext>
          </a:extLst>
        </xdr:cNvPr>
        <xdr:cNvSpPr>
          <a:spLocks noChangeAspect="1" noChangeArrowheads="1"/>
        </xdr:cNvSpPr>
      </xdr:nvSpPr>
      <xdr:spPr bwMode="auto">
        <a:xfrm>
          <a:off x="17154525" y="2028825"/>
          <a:ext cx="304800" cy="30460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17</xdr:col>
      <xdr:colOff>0</xdr:colOff>
      <xdr:row>31</xdr:row>
      <xdr:rowOff>0</xdr:rowOff>
    </xdr:from>
    <xdr:to>
      <xdr:col>17</xdr:col>
      <xdr:colOff>304800</xdr:colOff>
      <xdr:row>32</xdr:row>
      <xdr:rowOff>487264</xdr:rowOff>
    </xdr:to>
    <xdr:sp macro="" textlink="">
      <xdr:nvSpPr>
        <xdr:cNvPr id="13" name="AutoShape 1" descr="ผลการค้นหารูปภาพสำหรับ ORING">
          <a:extLst>
            <a:ext uri="{FF2B5EF4-FFF2-40B4-BE49-F238E27FC236}">
              <a16:creationId xmlns:a16="http://schemas.microsoft.com/office/drawing/2014/main" id="{FE50A63F-7512-40B0-9547-E9406C0E810A}"/>
            </a:ext>
          </a:extLst>
        </xdr:cNvPr>
        <xdr:cNvSpPr>
          <a:spLocks noChangeAspect="1" noChangeArrowheads="1"/>
        </xdr:cNvSpPr>
      </xdr:nvSpPr>
      <xdr:spPr bwMode="auto">
        <a:xfrm>
          <a:off x="17154525" y="2028825"/>
          <a:ext cx="304800" cy="30460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17</xdr:col>
      <xdr:colOff>0</xdr:colOff>
      <xdr:row>31</xdr:row>
      <xdr:rowOff>0</xdr:rowOff>
    </xdr:from>
    <xdr:to>
      <xdr:col>17</xdr:col>
      <xdr:colOff>304800</xdr:colOff>
      <xdr:row>32</xdr:row>
      <xdr:rowOff>487264</xdr:rowOff>
    </xdr:to>
    <xdr:sp macro="" textlink="">
      <xdr:nvSpPr>
        <xdr:cNvPr id="14" name="AutoShape 1" descr="ผลการค้นหารูปภาพสำหรับ ORING">
          <a:extLst>
            <a:ext uri="{FF2B5EF4-FFF2-40B4-BE49-F238E27FC236}">
              <a16:creationId xmlns:a16="http://schemas.microsoft.com/office/drawing/2014/main" id="{63CE7979-21DF-45EF-9E3A-7AD969210213}"/>
            </a:ext>
          </a:extLst>
        </xdr:cNvPr>
        <xdr:cNvSpPr>
          <a:spLocks noChangeAspect="1" noChangeArrowheads="1"/>
        </xdr:cNvSpPr>
      </xdr:nvSpPr>
      <xdr:spPr bwMode="auto">
        <a:xfrm>
          <a:off x="17154525" y="2028825"/>
          <a:ext cx="304800" cy="30460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17</xdr:col>
      <xdr:colOff>0</xdr:colOff>
      <xdr:row>31</xdr:row>
      <xdr:rowOff>0</xdr:rowOff>
    </xdr:from>
    <xdr:to>
      <xdr:col>17</xdr:col>
      <xdr:colOff>304800</xdr:colOff>
      <xdr:row>32</xdr:row>
      <xdr:rowOff>487264</xdr:rowOff>
    </xdr:to>
    <xdr:sp macro="" textlink="">
      <xdr:nvSpPr>
        <xdr:cNvPr id="15" name="AutoShape 1" descr="ผลการค้นหารูปภาพสำหรับ ORING">
          <a:extLst>
            <a:ext uri="{FF2B5EF4-FFF2-40B4-BE49-F238E27FC236}">
              <a16:creationId xmlns:a16="http://schemas.microsoft.com/office/drawing/2014/main" id="{449183B7-F1EA-49D1-9E06-B7108E4BFE26}"/>
            </a:ext>
          </a:extLst>
        </xdr:cNvPr>
        <xdr:cNvSpPr>
          <a:spLocks noChangeAspect="1" noChangeArrowheads="1"/>
        </xdr:cNvSpPr>
      </xdr:nvSpPr>
      <xdr:spPr bwMode="auto">
        <a:xfrm>
          <a:off x="17154525" y="2028825"/>
          <a:ext cx="304800" cy="30460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17</xdr:col>
      <xdr:colOff>0</xdr:colOff>
      <xdr:row>31</xdr:row>
      <xdr:rowOff>0</xdr:rowOff>
    </xdr:from>
    <xdr:to>
      <xdr:col>17</xdr:col>
      <xdr:colOff>304800</xdr:colOff>
      <xdr:row>32</xdr:row>
      <xdr:rowOff>487264</xdr:rowOff>
    </xdr:to>
    <xdr:sp macro="" textlink="">
      <xdr:nvSpPr>
        <xdr:cNvPr id="16" name="AutoShape 1" descr="ผลการค้นหารูปภาพสำหรับ ORING">
          <a:extLst>
            <a:ext uri="{FF2B5EF4-FFF2-40B4-BE49-F238E27FC236}">
              <a16:creationId xmlns:a16="http://schemas.microsoft.com/office/drawing/2014/main" id="{8157845D-B03C-4101-B4EC-6BAC63102DB4}"/>
            </a:ext>
          </a:extLst>
        </xdr:cNvPr>
        <xdr:cNvSpPr>
          <a:spLocks noChangeAspect="1" noChangeArrowheads="1"/>
        </xdr:cNvSpPr>
      </xdr:nvSpPr>
      <xdr:spPr bwMode="auto">
        <a:xfrm>
          <a:off x="17154525" y="2028825"/>
          <a:ext cx="304800" cy="30460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17</xdr:col>
      <xdr:colOff>0</xdr:colOff>
      <xdr:row>31</xdr:row>
      <xdr:rowOff>0</xdr:rowOff>
    </xdr:from>
    <xdr:to>
      <xdr:col>17</xdr:col>
      <xdr:colOff>304800</xdr:colOff>
      <xdr:row>32</xdr:row>
      <xdr:rowOff>487264</xdr:rowOff>
    </xdr:to>
    <xdr:sp macro="" textlink="">
      <xdr:nvSpPr>
        <xdr:cNvPr id="17" name="AutoShape 1" descr="ผลการค้นหารูปภาพสำหรับ ORING">
          <a:extLst>
            <a:ext uri="{FF2B5EF4-FFF2-40B4-BE49-F238E27FC236}">
              <a16:creationId xmlns:a16="http://schemas.microsoft.com/office/drawing/2014/main" id="{A7400931-F244-4029-AB34-AFC641C36B7E}"/>
            </a:ext>
          </a:extLst>
        </xdr:cNvPr>
        <xdr:cNvSpPr>
          <a:spLocks noChangeAspect="1" noChangeArrowheads="1"/>
        </xdr:cNvSpPr>
      </xdr:nvSpPr>
      <xdr:spPr bwMode="auto">
        <a:xfrm>
          <a:off x="17154525" y="2028825"/>
          <a:ext cx="304800" cy="30460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17</xdr:col>
      <xdr:colOff>0</xdr:colOff>
      <xdr:row>31</xdr:row>
      <xdr:rowOff>0</xdr:rowOff>
    </xdr:from>
    <xdr:to>
      <xdr:col>17</xdr:col>
      <xdr:colOff>304800</xdr:colOff>
      <xdr:row>32</xdr:row>
      <xdr:rowOff>487264</xdr:rowOff>
    </xdr:to>
    <xdr:sp macro="" textlink="">
      <xdr:nvSpPr>
        <xdr:cNvPr id="18" name="AutoShape 1" descr="ผลการค้นหารูปภาพสำหรับ ORING">
          <a:extLst>
            <a:ext uri="{FF2B5EF4-FFF2-40B4-BE49-F238E27FC236}">
              <a16:creationId xmlns:a16="http://schemas.microsoft.com/office/drawing/2014/main" id="{BF65E576-60C6-4756-85C1-6B5E3356FF93}"/>
            </a:ext>
          </a:extLst>
        </xdr:cNvPr>
        <xdr:cNvSpPr>
          <a:spLocks noChangeAspect="1" noChangeArrowheads="1"/>
        </xdr:cNvSpPr>
      </xdr:nvSpPr>
      <xdr:spPr bwMode="auto">
        <a:xfrm>
          <a:off x="17154525" y="2028825"/>
          <a:ext cx="304800" cy="30460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17</xdr:col>
      <xdr:colOff>0</xdr:colOff>
      <xdr:row>31</xdr:row>
      <xdr:rowOff>0</xdr:rowOff>
    </xdr:from>
    <xdr:to>
      <xdr:col>17</xdr:col>
      <xdr:colOff>304800</xdr:colOff>
      <xdr:row>32</xdr:row>
      <xdr:rowOff>487264</xdr:rowOff>
    </xdr:to>
    <xdr:sp macro="" textlink="">
      <xdr:nvSpPr>
        <xdr:cNvPr id="19" name="AutoShape 1" descr="ผลการค้นหารูปภาพสำหรับ ORING">
          <a:extLst>
            <a:ext uri="{FF2B5EF4-FFF2-40B4-BE49-F238E27FC236}">
              <a16:creationId xmlns:a16="http://schemas.microsoft.com/office/drawing/2014/main" id="{323D1535-62FC-4D37-B5C5-132E1E95ED87}"/>
            </a:ext>
          </a:extLst>
        </xdr:cNvPr>
        <xdr:cNvSpPr>
          <a:spLocks noChangeAspect="1" noChangeArrowheads="1"/>
        </xdr:cNvSpPr>
      </xdr:nvSpPr>
      <xdr:spPr bwMode="auto">
        <a:xfrm>
          <a:off x="17154525" y="2028825"/>
          <a:ext cx="304800" cy="30460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17</xdr:col>
      <xdr:colOff>0</xdr:colOff>
      <xdr:row>31</xdr:row>
      <xdr:rowOff>0</xdr:rowOff>
    </xdr:from>
    <xdr:to>
      <xdr:col>17</xdr:col>
      <xdr:colOff>304800</xdr:colOff>
      <xdr:row>32</xdr:row>
      <xdr:rowOff>487264</xdr:rowOff>
    </xdr:to>
    <xdr:sp macro="" textlink="">
      <xdr:nvSpPr>
        <xdr:cNvPr id="20" name="AutoShape 1" descr="ผลการค้นหารูปภาพสำหรับ ORING">
          <a:extLst>
            <a:ext uri="{FF2B5EF4-FFF2-40B4-BE49-F238E27FC236}">
              <a16:creationId xmlns:a16="http://schemas.microsoft.com/office/drawing/2014/main" id="{7C9D3DF3-46B2-4452-BC8B-E73DF72064D0}"/>
            </a:ext>
          </a:extLst>
        </xdr:cNvPr>
        <xdr:cNvSpPr>
          <a:spLocks noChangeAspect="1" noChangeArrowheads="1"/>
        </xdr:cNvSpPr>
      </xdr:nvSpPr>
      <xdr:spPr bwMode="auto">
        <a:xfrm>
          <a:off x="17154525" y="2028825"/>
          <a:ext cx="304800" cy="30460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17</xdr:col>
      <xdr:colOff>0</xdr:colOff>
      <xdr:row>31</xdr:row>
      <xdr:rowOff>0</xdr:rowOff>
    </xdr:from>
    <xdr:to>
      <xdr:col>17</xdr:col>
      <xdr:colOff>304800</xdr:colOff>
      <xdr:row>32</xdr:row>
      <xdr:rowOff>487264</xdr:rowOff>
    </xdr:to>
    <xdr:sp macro="" textlink="">
      <xdr:nvSpPr>
        <xdr:cNvPr id="21" name="AutoShape 1" descr="ผลการค้นหารูปภาพสำหรับ ORING">
          <a:extLst>
            <a:ext uri="{FF2B5EF4-FFF2-40B4-BE49-F238E27FC236}">
              <a16:creationId xmlns:a16="http://schemas.microsoft.com/office/drawing/2014/main" id="{CCA8B6EB-E691-4E7F-AE06-8A058D63C68E}"/>
            </a:ext>
          </a:extLst>
        </xdr:cNvPr>
        <xdr:cNvSpPr>
          <a:spLocks noChangeAspect="1" noChangeArrowheads="1"/>
        </xdr:cNvSpPr>
      </xdr:nvSpPr>
      <xdr:spPr bwMode="auto">
        <a:xfrm>
          <a:off x="17154525" y="2028825"/>
          <a:ext cx="304800" cy="30460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174</v>
    <v>8</v>
    <v>8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N37"/>
  <sheetViews>
    <sheetView zoomScale="70" zoomScaleNormal="70" workbookViewId="0">
      <pane xSplit="5" ySplit="3" topLeftCell="F22" activePane="bottomRight" state="frozen"/>
      <selection pane="topRight" activeCell="F1" sqref="F1"/>
      <selection pane="bottomLeft" activeCell="A4" sqref="A4"/>
      <selection pane="bottomRight" activeCell="N33" sqref="N33"/>
    </sheetView>
  </sheetViews>
  <sheetFormatPr defaultColWidth="9.109375" defaultRowHeight="15.6" x14ac:dyDescent="0.25"/>
  <cols>
    <col min="1" max="1" width="5.44140625" style="8" customWidth="1"/>
    <col min="2" max="2" width="6.6640625" style="8" customWidth="1"/>
    <col min="3" max="3" width="20.44140625" style="8" customWidth="1"/>
    <col min="4" max="5" width="15.44140625" style="8" customWidth="1"/>
    <col min="6" max="6" width="30.44140625" style="11" customWidth="1"/>
    <col min="7" max="7" width="30.109375" style="11" customWidth="1"/>
    <col min="8" max="8" width="11.44140625" style="8" customWidth="1"/>
    <col min="9" max="9" width="12.44140625" style="11" customWidth="1"/>
    <col min="10" max="10" width="10.44140625" style="11" customWidth="1"/>
    <col min="11" max="11" width="20.44140625" style="8" customWidth="1"/>
    <col min="12" max="13" width="10.44140625" style="8" customWidth="1"/>
    <col min="14" max="14" width="40.33203125" style="8" bestFit="1" customWidth="1"/>
    <col min="15" max="16384" width="9.109375" style="8"/>
  </cols>
  <sheetData>
    <row r="2" spans="2:14" ht="25.2" customHeight="1" x14ac:dyDescent="0.25">
      <c r="B2" s="135" t="s">
        <v>0</v>
      </c>
      <c r="C2" s="135" t="s">
        <v>1</v>
      </c>
      <c r="D2" s="135" t="s">
        <v>19</v>
      </c>
      <c r="E2" s="135" t="s">
        <v>35</v>
      </c>
      <c r="F2" s="135" t="s">
        <v>2</v>
      </c>
      <c r="G2" s="135" t="s">
        <v>34</v>
      </c>
      <c r="H2" s="135" t="s">
        <v>25</v>
      </c>
      <c r="I2" s="135" t="s">
        <v>52</v>
      </c>
      <c r="J2" s="135" t="s">
        <v>3</v>
      </c>
      <c r="K2" s="135" t="s">
        <v>4</v>
      </c>
      <c r="L2" s="140" t="s">
        <v>39</v>
      </c>
      <c r="M2" s="141"/>
      <c r="N2" s="135" t="s">
        <v>5</v>
      </c>
    </row>
    <row r="3" spans="2:14" ht="25.2" customHeight="1" x14ac:dyDescent="0.25"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29" t="s">
        <v>40</v>
      </c>
      <c r="M3" s="29" t="s">
        <v>41</v>
      </c>
      <c r="N3" s="136"/>
    </row>
    <row r="4" spans="2:14" ht="19.95" customHeight="1" x14ac:dyDescent="0.25">
      <c r="B4" s="131">
        <v>1</v>
      </c>
      <c r="C4" s="142" t="s">
        <v>561</v>
      </c>
      <c r="D4" s="142" t="s">
        <v>20</v>
      </c>
      <c r="E4" s="2" t="s">
        <v>6</v>
      </c>
      <c r="F4" s="13" t="s">
        <v>6</v>
      </c>
      <c r="G4" s="110" t="s">
        <v>563</v>
      </c>
      <c r="H4" s="4">
        <v>1</v>
      </c>
      <c r="I4" s="9">
        <v>1.25</v>
      </c>
      <c r="J4" s="9">
        <v>1</v>
      </c>
      <c r="K4" s="131">
        <v>8486403900</v>
      </c>
      <c r="L4" s="2" t="s">
        <v>234</v>
      </c>
      <c r="M4" s="2">
        <v>1</v>
      </c>
      <c r="N4" s="2"/>
    </row>
    <row r="5" spans="2:14" ht="19.95" customHeight="1" x14ac:dyDescent="0.25">
      <c r="B5" s="144"/>
      <c r="C5" s="145"/>
      <c r="D5" s="145"/>
      <c r="E5" s="2" t="s">
        <v>562</v>
      </c>
      <c r="F5" s="13" t="s">
        <v>562</v>
      </c>
      <c r="G5" s="109" t="s">
        <v>453</v>
      </c>
      <c r="H5" s="4">
        <v>130</v>
      </c>
      <c r="I5" s="110">
        <v>0.2</v>
      </c>
      <c r="J5" s="110" t="s">
        <v>453</v>
      </c>
      <c r="K5" s="144"/>
      <c r="L5" s="2" t="s">
        <v>42</v>
      </c>
      <c r="M5" s="2">
        <v>130</v>
      </c>
      <c r="N5" s="2"/>
    </row>
    <row r="6" spans="2:14" ht="19.95" customHeight="1" x14ac:dyDescent="0.25">
      <c r="B6" s="133">
        <v>2</v>
      </c>
      <c r="C6" s="137" t="s">
        <v>7</v>
      </c>
      <c r="D6" s="111" t="s">
        <v>21</v>
      </c>
      <c r="E6" s="112" t="s">
        <v>36</v>
      </c>
      <c r="F6" s="113" t="s">
        <v>183</v>
      </c>
      <c r="G6" s="113" t="s">
        <v>443</v>
      </c>
      <c r="H6" s="53">
        <v>3</v>
      </c>
      <c r="I6" s="54">
        <v>26.96</v>
      </c>
      <c r="J6" s="54">
        <v>12</v>
      </c>
      <c r="K6" s="113">
        <v>8486204900</v>
      </c>
      <c r="L6" s="52" t="s">
        <v>42</v>
      </c>
      <c r="M6" s="52">
        <v>3</v>
      </c>
      <c r="N6" s="2"/>
    </row>
    <row r="7" spans="2:14" ht="19.95" customHeight="1" x14ac:dyDescent="0.25">
      <c r="B7" s="134"/>
      <c r="C7" s="138"/>
      <c r="D7" s="111" t="s">
        <v>38</v>
      </c>
      <c r="E7" s="112" t="s">
        <v>37</v>
      </c>
      <c r="F7" s="113" t="s">
        <v>565</v>
      </c>
      <c r="G7" s="113" t="s">
        <v>564</v>
      </c>
      <c r="H7" s="114">
        <v>3</v>
      </c>
      <c r="I7" s="115">
        <v>7</v>
      </c>
      <c r="J7" s="113">
        <v>3</v>
      </c>
      <c r="K7" s="113">
        <v>8486403900</v>
      </c>
      <c r="L7" s="52" t="s">
        <v>42</v>
      </c>
      <c r="M7" s="52">
        <v>3</v>
      </c>
      <c r="N7" s="2"/>
    </row>
    <row r="8" spans="2:14" ht="19.95" customHeight="1" x14ac:dyDescent="0.25">
      <c r="B8" s="131">
        <v>3</v>
      </c>
      <c r="C8" s="142" t="s">
        <v>8</v>
      </c>
      <c r="D8" s="45" t="s">
        <v>256</v>
      </c>
      <c r="E8" s="2" t="s">
        <v>36</v>
      </c>
      <c r="F8" s="2" t="s">
        <v>75</v>
      </c>
      <c r="G8" s="2" t="s">
        <v>575</v>
      </c>
      <c r="H8" s="4">
        <v>13</v>
      </c>
      <c r="I8" s="11">
        <v>30.92</v>
      </c>
      <c r="J8" s="4">
        <v>13</v>
      </c>
      <c r="K8" s="2">
        <v>8486909990</v>
      </c>
      <c r="L8" s="2" t="s">
        <v>42</v>
      </c>
      <c r="M8" s="2">
        <v>13</v>
      </c>
      <c r="N8" s="2"/>
    </row>
    <row r="9" spans="2:14" ht="19.95" customHeight="1" x14ac:dyDescent="0.25">
      <c r="B9" s="132"/>
      <c r="C9" s="143"/>
      <c r="D9" s="6" t="s">
        <v>46</v>
      </c>
      <c r="E9" s="2" t="s">
        <v>37</v>
      </c>
      <c r="F9" s="110" t="s">
        <v>577</v>
      </c>
      <c r="G9" s="110" t="s">
        <v>576</v>
      </c>
      <c r="H9" s="4">
        <v>13</v>
      </c>
      <c r="I9" s="9">
        <v>8.1999999999999993</v>
      </c>
      <c r="J9" s="9">
        <v>5</v>
      </c>
      <c r="K9" s="110">
        <v>84862010</v>
      </c>
      <c r="L9" s="2" t="s">
        <v>42</v>
      </c>
      <c r="M9" s="2">
        <v>13</v>
      </c>
      <c r="N9" s="2"/>
    </row>
    <row r="10" spans="2:14" ht="19.95" customHeight="1" x14ac:dyDescent="0.25">
      <c r="B10" s="133">
        <v>4</v>
      </c>
      <c r="C10" s="137" t="s">
        <v>9</v>
      </c>
      <c r="D10" s="137" t="s">
        <v>21</v>
      </c>
      <c r="E10" s="139" t="s">
        <v>36</v>
      </c>
      <c r="F10" s="111" t="s">
        <v>179</v>
      </c>
      <c r="G10" s="112" t="s">
        <v>444</v>
      </c>
      <c r="H10" s="51">
        <v>4</v>
      </c>
      <c r="I10" s="56">
        <v>8.6999999999999993</v>
      </c>
      <c r="J10" s="52">
        <v>3</v>
      </c>
      <c r="K10" s="111">
        <v>8486209000</v>
      </c>
      <c r="L10" s="52" t="s">
        <v>42</v>
      </c>
      <c r="M10" s="52">
        <v>4</v>
      </c>
      <c r="N10" s="2"/>
    </row>
    <row r="11" spans="2:14" ht="19.95" customHeight="1" x14ac:dyDescent="0.25">
      <c r="B11" s="134"/>
      <c r="C11" s="138"/>
      <c r="D11" s="138"/>
      <c r="E11" s="139"/>
      <c r="F11" s="111" t="s">
        <v>180</v>
      </c>
      <c r="G11" s="112" t="s">
        <v>442</v>
      </c>
      <c r="H11" s="51">
        <v>4</v>
      </c>
      <c r="I11" s="56">
        <v>23.77</v>
      </c>
      <c r="J11" s="52">
        <v>9</v>
      </c>
      <c r="K11" s="111">
        <v>8486204900</v>
      </c>
      <c r="L11" s="52" t="s">
        <v>42</v>
      </c>
      <c r="M11" s="52">
        <v>4</v>
      </c>
      <c r="N11" s="2"/>
    </row>
    <row r="12" spans="2:14" ht="19.95" customHeight="1" x14ac:dyDescent="0.25">
      <c r="B12" s="134"/>
      <c r="C12" s="138"/>
      <c r="D12" s="111" t="s">
        <v>38</v>
      </c>
      <c r="E12" s="112" t="s">
        <v>37</v>
      </c>
      <c r="F12" s="113" t="s">
        <v>566</v>
      </c>
      <c r="G12" s="113" t="s">
        <v>567</v>
      </c>
      <c r="H12" s="114">
        <v>4</v>
      </c>
      <c r="I12" s="113">
        <v>13.39</v>
      </c>
      <c r="J12" s="113">
        <v>7</v>
      </c>
      <c r="K12" s="113">
        <v>8486403900</v>
      </c>
      <c r="L12" s="52" t="s">
        <v>42</v>
      </c>
      <c r="M12" s="52">
        <v>4</v>
      </c>
      <c r="N12" s="2"/>
    </row>
    <row r="13" spans="2:14" ht="19.95" customHeight="1" x14ac:dyDescent="0.25">
      <c r="B13" s="131">
        <v>5</v>
      </c>
      <c r="C13" s="142" t="s">
        <v>10</v>
      </c>
      <c r="D13" s="6" t="s">
        <v>24</v>
      </c>
      <c r="E13" s="2" t="s">
        <v>36</v>
      </c>
      <c r="F13" s="2" t="s">
        <v>580</v>
      </c>
      <c r="G13" s="4" t="s">
        <v>582</v>
      </c>
      <c r="H13" s="4">
        <v>9</v>
      </c>
      <c r="I13" s="9">
        <v>27.69</v>
      </c>
      <c r="J13" s="9">
        <v>12</v>
      </c>
      <c r="K13" s="2">
        <v>8486202100</v>
      </c>
      <c r="L13" s="2" t="s">
        <v>42</v>
      </c>
      <c r="M13" s="2">
        <v>8</v>
      </c>
      <c r="N13" s="2"/>
    </row>
    <row r="14" spans="2:14" ht="19.95" customHeight="1" x14ac:dyDescent="0.25">
      <c r="B14" s="132"/>
      <c r="C14" s="143"/>
      <c r="D14" s="6" t="s">
        <v>44</v>
      </c>
      <c r="E14" s="2" t="s">
        <v>37</v>
      </c>
      <c r="F14" s="2" t="s">
        <v>581</v>
      </c>
      <c r="G14" s="2" t="s">
        <v>583</v>
      </c>
      <c r="H14" s="4">
        <v>9</v>
      </c>
      <c r="I14" s="27">
        <v>10.039999999999999</v>
      </c>
      <c r="J14" s="9">
        <v>4</v>
      </c>
      <c r="K14" s="9">
        <v>8486403900</v>
      </c>
      <c r="L14" s="2" t="s">
        <v>42</v>
      </c>
      <c r="M14" s="2">
        <v>8</v>
      </c>
      <c r="N14" s="2"/>
    </row>
    <row r="15" spans="2:14" ht="19.95" customHeight="1" x14ac:dyDescent="0.25">
      <c r="B15" s="113">
        <v>6</v>
      </c>
      <c r="C15" s="111" t="s">
        <v>88</v>
      </c>
      <c r="D15" s="116" t="s">
        <v>89</v>
      </c>
      <c r="E15" s="111" t="s">
        <v>90</v>
      </c>
      <c r="F15" s="113" t="s">
        <v>585</v>
      </c>
      <c r="G15" s="113" t="s">
        <v>584</v>
      </c>
      <c r="H15" s="114">
        <v>10</v>
      </c>
      <c r="I15" s="115">
        <v>1.8</v>
      </c>
      <c r="J15" s="114">
        <v>2</v>
      </c>
      <c r="K15" s="113">
        <v>8421399090</v>
      </c>
      <c r="L15" s="52" t="s">
        <v>42</v>
      </c>
      <c r="M15" s="52">
        <v>10</v>
      </c>
      <c r="N15" s="2"/>
    </row>
    <row r="16" spans="2:14" ht="19.95" customHeight="1" x14ac:dyDescent="0.25">
      <c r="B16" s="131">
        <v>7</v>
      </c>
      <c r="C16" s="142" t="s">
        <v>11</v>
      </c>
      <c r="D16" s="108" t="s">
        <v>256</v>
      </c>
      <c r="E16" s="108" t="s">
        <v>36</v>
      </c>
      <c r="F16" s="109" t="s">
        <v>236</v>
      </c>
      <c r="G16" s="109" t="s">
        <v>578</v>
      </c>
      <c r="H16" s="4">
        <v>5</v>
      </c>
      <c r="I16" s="11">
        <v>30.92</v>
      </c>
      <c r="J16" s="4">
        <v>13</v>
      </c>
      <c r="K16" s="108">
        <v>8486201000</v>
      </c>
      <c r="L16" s="2" t="s">
        <v>42</v>
      </c>
      <c r="M16" s="2">
        <v>5</v>
      </c>
      <c r="N16" s="2"/>
    </row>
    <row r="17" spans="2:14" ht="19.95" customHeight="1" x14ac:dyDescent="0.25">
      <c r="B17" s="132"/>
      <c r="C17" s="143"/>
      <c r="D17" s="6" t="s">
        <v>46</v>
      </c>
      <c r="E17" s="2" t="s">
        <v>37</v>
      </c>
      <c r="F17" s="110" t="s">
        <v>579</v>
      </c>
      <c r="G17" s="110" t="s">
        <v>233</v>
      </c>
      <c r="H17" s="4">
        <v>5</v>
      </c>
      <c r="I17" s="110">
        <v>8.1999999999999993</v>
      </c>
      <c r="J17" s="110">
        <v>5</v>
      </c>
      <c r="K17" s="110">
        <v>84862010</v>
      </c>
      <c r="L17" s="2" t="s">
        <v>42</v>
      </c>
      <c r="M17" s="2">
        <v>5</v>
      </c>
      <c r="N17" s="2"/>
    </row>
    <row r="18" spans="2:14" ht="19.95" customHeight="1" x14ac:dyDescent="0.25">
      <c r="B18" s="133">
        <v>8</v>
      </c>
      <c r="C18" s="137" t="s">
        <v>12</v>
      </c>
      <c r="D18" s="137" t="s">
        <v>21</v>
      </c>
      <c r="E18" s="139" t="s">
        <v>36</v>
      </c>
      <c r="F18" s="111" t="s">
        <v>181</v>
      </c>
      <c r="G18" s="54" t="s">
        <v>451</v>
      </c>
      <c r="H18" s="53">
        <v>4</v>
      </c>
      <c r="I18" s="55">
        <v>6</v>
      </c>
      <c r="J18" s="54">
        <v>2</v>
      </c>
      <c r="K18" s="111">
        <v>8486209000</v>
      </c>
      <c r="L18" s="52" t="s">
        <v>42</v>
      </c>
      <c r="M18" s="52">
        <v>4</v>
      </c>
      <c r="N18" s="2"/>
    </row>
    <row r="19" spans="2:14" ht="19.95" customHeight="1" x14ac:dyDescent="0.25">
      <c r="B19" s="134"/>
      <c r="C19" s="138"/>
      <c r="D19" s="138"/>
      <c r="E19" s="139"/>
      <c r="F19" s="111" t="s">
        <v>182</v>
      </c>
      <c r="G19" s="54" t="s">
        <v>450</v>
      </c>
      <c r="H19" s="53">
        <v>4</v>
      </c>
      <c r="I19" s="55">
        <v>24.93</v>
      </c>
      <c r="J19" s="54">
        <v>10</v>
      </c>
      <c r="K19" s="111">
        <v>8486204900</v>
      </c>
      <c r="L19" s="52" t="s">
        <v>42</v>
      </c>
      <c r="M19" s="52">
        <v>4</v>
      </c>
      <c r="N19" s="2"/>
    </row>
    <row r="20" spans="2:14" ht="19.95" customHeight="1" x14ac:dyDescent="0.25">
      <c r="B20" s="134"/>
      <c r="C20" s="138"/>
      <c r="D20" s="111" t="s">
        <v>38</v>
      </c>
      <c r="E20" s="112" t="s">
        <v>37</v>
      </c>
      <c r="F20" s="113" t="s">
        <v>568</v>
      </c>
      <c r="G20" s="113"/>
      <c r="H20" s="114">
        <v>4</v>
      </c>
      <c r="I20" s="115">
        <v>13.39</v>
      </c>
      <c r="J20" s="113">
        <v>7</v>
      </c>
      <c r="K20" s="113">
        <v>8486403900</v>
      </c>
      <c r="L20" s="112" t="s">
        <v>42</v>
      </c>
      <c r="M20" s="52">
        <v>4</v>
      </c>
      <c r="N20" s="2"/>
    </row>
    <row r="21" spans="2:14" ht="19.95" customHeight="1" x14ac:dyDescent="0.25">
      <c r="B21" s="109">
        <v>9</v>
      </c>
      <c r="C21" s="108" t="s">
        <v>235</v>
      </c>
      <c r="D21" s="108" t="s">
        <v>26</v>
      </c>
      <c r="E21" s="108" t="s">
        <v>47</v>
      </c>
      <c r="F21" s="110" t="s">
        <v>586</v>
      </c>
      <c r="G21" s="110" t="s">
        <v>255</v>
      </c>
      <c r="H21" s="4">
        <v>3</v>
      </c>
      <c r="I21" s="9">
        <v>39.700000000000003</v>
      </c>
      <c r="J21" s="9">
        <v>17</v>
      </c>
      <c r="K21" s="108">
        <v>8486202100</v>
      </c>
      <c r="L21" s="2" t="s">
        <v>42</v>
      </c>
      <c r="M21" s="2">
        <v>3</v>
      </c>
      <c r="N21" s="2"/>
    </row>
    <row r="22" spans="2:14" ht="19.95" customHeight="1" x14ac:dyDescent="0.25">
      <c r="B22" s="133">
        <v>10</v>
      </c>
      <c r="C22" s="137" t="s">
        <v>13</v>
      </c>
      <c r="D22" s="111" t="s">
        <v>588</v>
      </c>
      <c r="E22" s="111" t="s">
        <v>36</v>
      </c>
      <c r="F22" s="111" t="s">
        <v>589</v>
      </c>
      <c r="G22" s="111" t="s">
        <v>591</v>
      </c>
      <c r="H22" s="53">
        <v>7</v>
      </c>
      <c r="I22" s="54">
        <v>29.111999999999998</v>
      </c>
      <c r="J22" s="54">
        <v>29</v>
      </c>
      <c r="K22" s="111">
        <v>8486202100</v>
      </c>
      <c r="L22" s="52" t="s">
        <v>42</v>
      </c>
      <c r="M22" s="52">
        <v>7</v>
      </c>
      <c r="N22" s="2"/>
    </row>
    <row r="23" spans="2:14" ht="19.95" customHeight="1" x14ac:dyDescent="0.25">
      <c r="B23" s="134"/>
      <c r="C23" s="138"/>
      <c r="D23" s="111" t="s">
        <v>46</v>
      </c>
      <c r="E23" s="111" t="s">
        <v>37</v>
      </c>
      <c r="F23" s="111" t="s">
        <v>593</v>
      </c>
      <c r="G23" s="111" t="s">
        <v>594</v>
      </c>
      <c r="H23" s="53">
        <v>7</v>
      </c>
      <c r="I23" s="55">
        <v>12.1</v>
      </c>
      <c r="J23" s="54">
        <v>4</v>
      </c>
      <c r="K23" s="113">
        <v>84864039</v>
      </c>
      <c r="L23" s="52" t="s">
        <v>42</v>
      </c>
      <c r="M23" s="52">
        <v>7</v>
      </c>
      <c r="N23" s="2"/>
    </row>
    <row r="24" spans="2:14" ht="19.95" customHeight="1" x14ac:dyDescent="0.25">
      <c r="B24" s="131">
        <v>11</v>
      </c>
      <c r="C24" s="142" t="s">
        <v>14</v>
      </c>
      <c r="D24" s="6" t="s">
        <v>588</v>
      </c>
      <c r="E24" s="2" t="s">
        <v>36</v>
      </c>
      <c r="F24" s="2" t="s">
        <v>589</v>
      </c>
      <c r="G24" s="2" t="s">
        <v>591</v>
      </c>
      <c r="H24" s="2">
        <v>7</v>
      </c>
      <c r="I24" s="2">
        <v>29.111999999999998</v>
      </c>
      <c r="J24" s="2">
        <v>29</v>
      </c>
      <c r="K24" s="2">
        <v>8486202100</v>
      </c>
      <c r="L24" s="2" t="s">
        <v>42</v>
      </c>
      <c r="M24" s="2">
        <v>7</v>
      </c>
      <c r="N24" s="2"/>
    </row>
    <row r="25" spans="2:14" ht="19.95" customHeight="1" x14ac:dyDescent="0.25">
      <c r="B25" s="132"/>
      <c r="C25" s="143"/>
      <c r="D25" s="2" t="s">
        <v>46</v>
      </c>
      <c r="E25" s="2" t="s">
        <v>37</v>
      </c>
      <c r="F25" s="110" t="s">
        <v>596</v>
      </c>
      <c r="G25" s="110" t="s">
        <v>595</v>
      </c>
      <c r="H25" s="2">
        <v>7</v>
      </c>
      <c r="I25" s="2">
        <v>12.1</v>
      </c>
      <c r="J25" s="2">
        <v>4</v>
      </c>
      <c r="K25" s="2">
        <v>84864039</v>
      </c>
      <c r="L25" s="2" t="s">
        <v>42</v>
      </c>
      <c r="M25" s="2">
        <v>7</v>
      </c>
      <c r="N25" s="2"/>
    </row>
    <row r="26" spans="2:14" ht="147" customHeight="1" x14ac:dyDescent="0.25">
      <c r="B26" s="113">
        <v>12</v>
      </c>
      <c r="C26" s="112" t="s">
        <v>96</v>
      </c>
      <c r="D26" s="57" t="s">
        <v>28</v>
      </c>
      <c r="E26" s="52" t="s">
        <v>48</v>
      </c>
      <c r="F26" s="130" t="s">
        <v>607</v>
      </c>
      <c r="G26" s="130" t="s">
        <v>606</v>
      </c>
      <c r="H26" s="53">
        <v>4</v>
      </c>
      <c r="I26" s="54">
        <v>70.040000000000006</v>
      </c>
      <c r="J26" s="54">
        <v>37</v>
      </c>
      <c r="K26" s="52">
        <v>8486209000</v>
      </c>
      <c r="L26" s="52" t="s">
        <v>42</v>
      </c>
      <c r="M26" s="52">
        <v>4</v>
      </c>
      <c r="N26" s="2"/>
    </row>
    <row r="27" spans="2:14" ht="34.5" customHeight="1" x14ac:dyDescent="0.25">
      <c r="B27" s="109">
        <v>13</v>
      </c>
      <c r="C27" s="108" t="s">
        <v>237</v>
      </c>
      <c r="D27" s="108" t="s">
        <v>28</v>
      </c>
      <c r="E27" s="2" t="s">
        <v>238</v>
      </c>
      <c r="F27" s="110" t="s">
        <v>608</v>
      </c>
      <c r="G27" s="110" t="s">
        <v>609</v>
      </c>
      <c r="H27" s="4">
        <v>4</v>
      </c>
      <c r="I27" s="27">
        <v>23.2</v>
      </c>
      <c r="J27" s="9">
        <v>5</v>
      </c>
      <c r="K27" s="108">
        <v>8486209000</v>
      </c>
      <c r="L27" s="2" t="s">
        <v>42</v>
      </c>
      <c r="M27" s="2">
        <v>4</v>
      </c>
      <c r="N27" s="2"/>
    </row>
    <row r="28" spans="2:14" ht="19.95" customHeight="1" x14ac:dyDescent="0.25">
      <c r="B28" s="113">
        <v>14</v>
      </c>
      <c r="C28" s="112" t="s">
        <v>15</v>
      </c>
      <c r="D28" s="57" t="s">
        <v>30</v>
      </c>
      <c r="E28" s="52" t="s">
        <v>87</v>
      </c>
      <c r="F28" s="54" t="s">
        <v>55</v>
      </c>
      <c r="G28" s="54" t="s">
        <v>610</v>
      </c>
      <c r="H28" s="53">
        <v>4</v>
      </c>
      <c r="I28" s="55">
        <v>3.2</v>
      </c>
      <c r="J28" s="54">
        <v>5</v>
      </c>
      <c r="K28" s="52">
        <v>8486209000</v>
      </c>
      <c r="L28" s="52" t="s">
        <v>42</v>
      </c>
      <c r="M28" s="52">
        <v>4</v>
      </c>
      <c r="N28" s="2"/>
    </row>
    <row r="29" spans="2:14" ht="19.95" customHeight="1" x14ac:dyDescent="0.25">
      <c r="B29" s="9">
        <v>15</v>
      </c>
      <c r="C29" s="2" t="s">
        <v>16</v>
      </c>
      <c r="D29" s="6" t="s">
        <v>29</v>
      </c>
      <c r="E29" s="2" t="s">
        <v>599</v>
      </c>
      <c r="F29" s="2" t="s">
        <v>16</v>
      </c>
      <c r="G29" s="110" t="s">
        <v>613</v>
      </c>
      <c r="H29" s="4">
        <v>2</v>
      </c>
      <c r="I29" s="27">
        <v>13.6</v>
      </c>
      <c r="J29" s="9">
        <v>6</v>
      </c>
      <c r="K29" s="2">
        <v>8479899990</v>
      </c>
      <c r="L29" s="2" t="s">
        <v>42</v>
      </c>
      <c r="M29" s="2">
        <v>2</v>
      </c>
      <c r="N29" s="2"/>
    </row>
    <row r="30" spans="2:14" ht="19.95" customHeight="1" x14ac:dyDescent="0.25">
      <c r="B30" s="110">
        <v>16</v>
      </c>
      <c r="C30" s="2" t="s">
        <v>597</v>
      </c>
      <c r="D30" s="6" t="s">
        <v>598</v>
      </c>
      <c r="E30" s="2" t="s">
        <v>599</v>
      </c>
      <c r="F30" s="2" t="s">
        <v>597</v>
      </c>
      <c r="G30" s="110" t="s">
        <v>600</v>
      </c>
      <c r="H30" s="4">
        <v>1</v>
      </c>
      <c r="I30" s="129">
        <v>1.1000000000000001</v>
      </c>
      <c r="J30" s="110">
        <v>1</v>
      </c>
      <c r="K30" s="2">
        <v>9031809090</v>
      </c>
      <c r="L30" s="2" t="s">
        <v>42</v>
      </c>
      <c r="M30" s="2">
        <v>1</v>
      </c>
      <c r="N30" s="2"/>
    </row>
    <row r="31" spans="2:14" ht="19.95" customHeight="1" x14ac:dyDescent="0.25">
      <c r="B31" s="110">
        <v>17</v>
      </c>
      <c r="C31" s="2" t="s">
        <v>601</v>
      </c>
      <c r="D31" s="6" t="s">
        <v>602</v>
      </c>
      <c r="E31" s="2" t="s">
        <v>603</v>
      </c>
      <c r="F31" s="110" t="s">
        <v>604</v>
      </c>
      <c r="G31" s="110" t="s">
        <v>605</v>
      </c>
      <c r="H31" s="4">
        <v>1</v>
      </c>
      <c r="I31" s="129">
        <v>3.7</v>
      </c>
      <c r="J31" s="110">
        <v>1</v>
      </c>
      <c r="K31" s="2">
        <v>8537101190</v>
      </c>
      <c r="L31" s="2" t="s">
        <v>42</v>
      </c>
      <c r="M31" s="2">
        <v>1</v>
      </c>
      <c r="N31" s="2"/>
    </row>
    <row r="32" spans="2:14" ht="19.95" customHeight="1" x14ac:dyDescent="0.25">
      <c r="B32" s="110">
        <v>18</v>
      </c>
      <c r="C32" s="2" t="s">
        <v>17</v>
      </c>
      <c r="D32" s="6" t="s">
        <v>611</v>
      </c>
      <c r="E32" s="2" t="s">
        <v>599</v>
      </c>
      <c r="F32" s="2" t="s">
        <v>17</v>
      </c>
      <c r="G32" s="110" t="s">
        <v>612</v>
      </c>
      <c r="H32" s="4">
        <v>2</v>
      </c>
      <c r="I32" s="43"/>
      <c r="J32" s="43"/>
      <c r="K32" s="2">
        <v>9031809090</v>
      </c>
      <c r="L32" s="2" t="s">
        <v>42</v>
      </c>
      <c r="M32" s="2">
        <v>2</v>
      </c>
      <c r="N32" s="2"/>
    </row>
    <row r="33" spans="2:14" ht="19.95" customHeight="1" x14ac:dyDescent="0.25">
      <c r="B33" s="110">
        <v>19</v>
      </c>
      <c r="C33" s="3" t="s">
        <v>572</v>
      </c>
      <c r="D33" s="7" t="s">
        <v>32</v>
      </c>
      <c r="E33" s="2" t="s">
        <v>537</v>
      </c>
      <c r="F33" s="110" t="s">
        <v>18</v>
      </c>
      <c r="G33" s="110" t="s">
        <v>552</v>
      </c>
      <c r="H33" s="5">
        <v>6</v>
      </c>
      <c r="I33" s="9">
        <v>1.9</v>
      </c>
      <c r="J33" s="9">
        <v>1</v>
      </c>
      <c r="K33" s="2">
        <v>8514390090</v>
      </c>
      <c r="L33" s="2" t="s">
        <v>42</v>
      </c>
      <c r="M33" s="2">
        <v>5</v>
      </c>
      <c r="N33" s="2"/>
    </row>
    <row r="34" spans="2:14" ht="19.95" customHeight="1" x14ac:dyDescent="0.25">
      <c r="B34" s="110">
        <v>20</v>
      </c>
      <c r="C34" s="2" t="s">
        <v>571</v>
      </c>
      <c r="D34" s="6" t="s">
        <v>33</v>
      </c>
      <c r="E34" s="2" t="s">
        <v>537</v>
      </c>
      <c r="F34" s="110" t="s">
        <v>569</v>
      </c>
      <c r="G34" s="110" t="s">
        <v>570</v>
      </c>
      <c r="H34" s="2">
        <v>1</v>
      </c>
      <c r="I34" s="9">
        <v>17.05</v>
      </c>
      <c r="J34" s="9">
        <v>7</v>
      </c>
      <c r="K34" s="2">
        <v>8486304900</v>
      </c>
      <c r="L34" s="2" t="s">
        <v>42</v>
      </c>
      <c r="M34" s="2">
        <v>6</v>
      </c>
      <c r="N34" s="2"/>
    </row>
    <row r="35" spans="2:14" ht="19.95" customHeight="1" x14ac:dyDescent="0.25">
      <c r="B35" s="110">
        <v>21</v>
      </c>
      <c r="C35" s="2" t="s">
        <v>571</v>
      </c>
      <c r="D35" s="6" t="s">
        <v>33</v>
      </c>
      <c r="E35" s="2" t="s">
        <v>537</v>
      </c>
      <c r="F35" s="110" t="s">
        <v>573</v>
      </c>
      <c r="G35" s="110" t="s">
        <v>574</v>
      </c>
      <c r="H35" s="2">
        <v>1</v>
      </c>
      <c r="I35" s="110">
        <v>7.8</v>
      </c>
      <c r="J35" s="110">
        <v>3</v>
      </c>
      <c r="K35" s="2">
        <v>8486304900</v>
      </c>
      <c r="L35" s="2" t="s">
        <v>42</v>
      </c>
      <c r="M35" s="2">
        <v>7</v>
      </c>
      <c r="N35" s="2"/>
    </row>
    <row r="36" spans="2:14" ht="19.95" customHeight="1" x14ac:dyDescent="0.25">
      <c r="B36" s="110">
        <v>22</v>
      </c>
      <c r="C36" s="2" t="s">
        <v>587</v>
      </c>
      <c r="D36" s="6" t="s">
        <v>588</v>
      </c>
      <c r="E36" s="2" t="s">
        <v>537</v>
      </c>
      <c r="F36" s="110" t="s">
        <v>590</v>
      </c>
      <c r="G36" s="110" t="s">
        <v>592</v>
      </c>
      <c r="H36" s="2">
        <v>2</v>
      </c>
      <c r="I36" s="110">
        <v>29.111999999999998</v>
      </c>
      <c r="J36" s="110">
        <v>29</v>
      </c>
      <c r="K36" s="110">
        <v>8486202100</v>
      </c>
      <c r="L36" s="2" t="s">
        <v>42</v>
      </c>
      <c r="M36" s="2">
        <v>2</v>
      </c>
      <c r="N36" s="2"/>
    </row>
    <row r="37" spans="2:14" ht="30" customHeight="1" x14ac:dyDescent="0.25">
      <c r="B37" s="146" t="s">
        <v>254</v>
      </c>
      <c r="C37" s="146"/>
      <c r="D37" s="146"/>
      <c r="E37" s="146"/>
      <c r="F37" s="146"/>
      <c r="G37" s="146"/>
      <c r="H37" s="12"/>
      <c r="I37" s="17">
        <f>SUMPRODUCT($H$4:$H$34,I4:I34)</f>
        <v>2693.8579999999997</v>
      </c>
      <c r="J37" s="17">
        <f>SUMPRODUCT($H$4:$H$34,J4:J34)</f>
        <v>1414</v>
      </c>
    </row>
  </sheetData>
  <autoFilter ref="B2:N34" xr:uid="{00000000-0001-0000-0000-000000000000}">
    <filterColumn colId="10" showButton="0"/>
  </autoFilter>
  <mergeCells count="37">
    <mergeCell ref="C4:C5"/>
    <mergeCell ref="D4:D5"/>
    <mergeCell ref="K4:K5"/>
    <mergeCell ref="B37:G37"/>
    <mergeCell ref="C22:C23"/>
    <mergeCell ref="C24:C25"/>
    <mergeCell ref="C6:C7"/>
    <mergeCell ref="C10:C12"/>
    <mergeCell ref="C13:C14"/>
    <mergeCell ref="C16:C17"/>
    <mergeCell ref="C18:C20"/>
    <mergeCell ref="D18:D19"/>
    <mergeCell ref="E18:E19"/>
    <mergeCell ref="B16:B17"/>
    <mergeCell ref="B18:B20"/>
    <mergeCell ref="B22:B23"/>
    <mergeCell ref="N2:N3"/>
    <mergeCell ref="D10:D11"/>
    <mergeCell ref="E10:E11"/>
    <mergeCell ref="B2:B3"/>
    <mergeCell ref="C2:C3"/>
    <mergeCell ref="D2:D3"/>
    <mergeCell ref="E2:E3"/>
    <mergeCell ref="F2:F3"/>
    <mergeCell ref="G2:G3"/>
    <mergeCell ref="H2:H3"/>
    <mergeCell ref="I2:I3"/>
    <mergeCell ref="L2:M2"/>
    <mergeCell ref="J2:J3"/>
    <mergeCell ref="K2:K3"/>
    <mergeCell ref="C8:C9"/>
    <mergeCell ref="B4:B5"/>
    <mergeCell ref="B24:B25"/>
    <mergeCell ref="B6:B7"/>
    <mergeCell ref="B8:B9"/>
    <mergeCell ref="B10:B12"/>
    <mergeCell ref="B13:B14"/>
  </mergeCells>
  <phoneticPr fontId="2" type="noConversion"/>
  <pageMargins left="0.7" right="0.7" top="0.75" bottom="0.75" header="0.3" footer="0.3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44EFC-3C2C-4BB8-BCBE-0C26BB95D38A}">
  <dimension ref="B2:Q23"/>
  <sheetViews>
    <sheetView topLeftCell="F1" zoomScale="85" zoomScaleNormal="85" workbookViewId="0">
      <pane ySplit="3" topLeftCell="A4" activePane="bottomLeft" state="frozen"/>
      <selection pane="bottomLeft" activeCell="Q14" sqref="Q14:Q15"/>
    </sheetView>
  </sheetViews>
  <sheetFormatPr defaultColWidth="9.109375" defaultRowHeight="15.6" x14ac:dyDescent="0.25"/>
  <cols>
    <col min="1" max="1" width="5.21875" style="8" customWidth="1"/>
    <col min="2" max="2" width="6.6640625" style="8" customWidth="1"/>
    <col min="3" max="6" width="10.44140625" style="8" customWidth="1"/>
    <col min="7" max="7" width="10.44140625" style="11" hidden="1" customWidth="1"/>
    <col min="8" max="8" width="20.44140625" style="8" customWidth="1"/>
    <col min="9" max="9" width="30.44140625" style="8" customWidth="1"/>
    <col min="10" max="10" width="8.44140625" style="8" customWidth="1"/>
    <col min="11" max="11" width="15.44140625" style="8" customWidth="1"/>
    <col min="12" max="12" width="20.44140625" style="8" customWidth="1"/>
    <col min="13" max="14" width="15.44140625" style="8" customWidth="1"/>
    <col min="15" max="16" width="9.109375" style="8"/>
    <col min="17" max="17" width="46.88671875" style="8" customWidth="1"/>
    <col min="18" max="16384" width="9.109375" style="8"/>
  </cols>
  <sheetData>
    <row r="2" spans="2:17" ht="25.2" customHeight="1" x14ac:dyDescent="0.25">
      <c r="B2" s="135" t="s">
        <v>0</v>
      </c>
      <c r="C2" s="135" t="s">
        <v>1</v>
      </c>
      <c r="D2" s="135" t="s">
        <v>19</v>
      </c>
      <c r="E2" s="135" t="s">
        <v>35</v>
      </c>
      <c r="F2" s="135" t="s">
        <v>74</v>
      </c>
      <c r="G2" s="28"/>
      <c r="H2" s="135" t="s">
        <v>2</v>
      </c>
      <c r="I2" s="135" t="s">
        <v>34</v>
      </c>
      <c r="J2" s="135" t="s">
        <v>3</v>
      </c>
      <c r="K2" s="135" t="s">
        <v>52</v>
      </c>
      <c r="L2" s="135" t="s">
        <v>51</v>
      </c>
      <c r="M2" s="135" t="s">
        <v>60</v>
      </c>
      <c r="N2" s="135" t="s">
        <v>4</v>
      </c>
      <c r="O2" s="140" t="s">
        <v>39</v>
      </c>
      <c r="P2" s="141"/>
      <c r="Q2" s="157" t="s">
        <v>5</v>
      </c>
    </row>
    <row r="3" spans="2:17" ht="25.2" customHeight="1" x14ac:dyDescent="0.25">
      <c r="B3" s="136"/>
      <c r="C3" s="136"/>
      <c r="D3" s="136"/>
      <c r="E3" s="136"/>
      <c r="F3" s="136"/>
      <c r="G3" s="30" t="s">
        <v>210</v>
      </c>
      <c r="H3" s="136"/>
      <c r="I3" s="136"/>
      <c r="J3" s="136"/>
      <c r="K3" s="136"/>
      <c r="L3" s="136"/>
      <c r="M3" s="136"/>
      <c r="N3" s="136"/>
      <c r="O3" s="29" t="s">
        <v>40</v>
      </c>
      <c r="P3" s="29" t="s">
        <v>41</v>
      </c>
      <c r="Q3" s="157"/>
    </row>
    <row r="4" spans="2:17" s="36" customFormat="1" ht="19.95" customHeight="1" x14ac:dyDescent="0.25">
      <c r="B4" s="160">
        <v>1</v>
      </c>
      <c r="C4" s="160" t="s">
        <v>12</v>
      </c>
      <c r="D4" s="160" t="s">
        <v>21</v>
      </c>
      <c r="E4" s="177" t="s">
        <v>212</v>
      </c>
      <c r="F4" s="160">
        <v>4</v>
      </c>
      <c r="G4" s="20">
        <v>2</v>
      </c>
      <c r="H4" s="20" t="s">
        <v>184</v>
      </c>
      <c r="I4" s="167" t="s">
        <v>450</v>
      </c>
      <c r="J4" s="20">
        <v>1</v>
      </c>
      <c r="K4" s="50">
        <v>3.88</v>
      </c>
      <c r="L4" s="20" t="s">
        <v>222</v>
      </c>
      <c r="M4" s="40">
        <v>42.1</v>
      </c>
      <c r="N4" s="160">
        <v>8486204900</v>
      </c>
      <c r="O4" s="160" t="s">
        <v>42</v>
      </c>
      <c r="P4" s="160">
        <v>4</v>
      </c>
      <c r="Q4" s="160"/>
    </row>
    <row r="5" spans="2:17" s="36" customFormat="1" ht="19.95" customHeight="1" x14ac:dyDescent="0.25">
      <c r="B5" s="161"/>
      <c r="C5" s="161"/>
      <c r="D5" s="161"/>
      <c r="E5" s="161"/>
      <c r="F5" s="161"/>
      <c r="G5" s="20">
        <v>2</v>
      </c>
      <c r="H5" s="20" t="s">
        <v>185</v>
      </c>
      <c r="I5" s="167"/>
      <c r="J5" s="20">
        <v>1</v>
      </c>
      <c r="K5" s="50">
        <v>2.94</v>
      </c>
      <c r="L5" s="20" t="s">
        <v>224</v>
      </c>
      <c r="M5" s="40">
        <v>44.4</v>
      </c>
      <c r="N5" s="161"/>
      <c r="O5" s="161"/>
      <c r="P5" s="161"/>
      <c r="Q5" s="161"/>
    </row>
    <row r="6" spans="2:17" s="36" customFormat="1" ht="19.95" customHeight="1" x14ac:dyDescent="0.25">
      <c r="B6" s="161"/>
      <c r="C6" s="161"/>
      <c r="D6" s="161"/>
      <c r="E6" s="161"/>
      <c r="F6" s="161"/>
      <c r="G6" s="20">
        <v>2</v>
      </c>
      <c r="H6" s="20" t="s">
        <v>186</v>
      </c>
      <c r="I6" s="167"/>
      <c r="J6" s="20">
        <v>1</v>
      </c>
      <c r="K6" s="50">
        <v>2.72</v>
      </c>
      <c r="L6" s="20" t="s">
        <v>224</v>
      </c>
      <c r="M6" s="40">
        <v>32.6</v>
      </c>
      <c r="N6" s="161"/>
      <c r="O6" s="161"/>
      <c r="P6" s="161"/>
      <c r="Q6" s="161"/>
    </row>
    <row r="7" spans="2:17" s="36" customFormat="1" ht="19.95" customHeight="1" x14ac:dyDescent="0.25">
      <c r="B7" s="161"/>
      <c r="C7" s="161"/>
      <c r="D7" s="161"/>
      <c r="E7" s="161"/>
      <c r="F7" s="161"/>
      <c r="G7" s="20">
        <v>2</v>
      </c>
      <c r="H7" s="20" t="s">
        <v>187</v>
      </c>
      <c r="I7" s="167"/>
      <c r="J7" s="20">
        <v>1</v>
      </c>
      <c r="K7" s="50">
        <v>2.66</v>
      </c>
      <c r="L7" s="20" t="s">
        <v>224</v>
      </c>
      <c r="M7" s="40">
        <v>44.4</v>
      </c>
      <c r="N7" s="161"/>
      <c r="O7" s="161"/>
      <c r="P7" s="161"/>
      <c r="Q7" s="161"/>
    </row>
    <row r="8" spans="2:17" s="36" customFormat="1" ht="19.95" customHeight="1" x14ac:dyDescent="0.25">
      <c r="B8" s="161"/>
      <c r="C8" s="161"/>
      <c r="D8" s="161"/>
      <c r="E8" s="161"/>
      <c r="F8" s="161"/>
      <c r="G8" s="20">
        <v>2</v>
      </c>
      <c r="H8" s="20" t="s">
        <v>188</v>
      </c>
      <c r="I8" s="167"/>
      <c r="J8" s="20">
        <v>1</v>
      </c>
      <c r="K8" s="50">
        <v>3.58</v>
      </c>
      <c r="L8" s="20" t="s">
        <v>223</v>
      </c>
      <c r="M8" s="40">
        <v>46.7</v>
      </c>
      <c r="N8" s="161"/>
      <c r="O8" s="161"/>
      <c r="P8" s="161"/>
      <c r="Q8" s="161"/>
    </row>
    <row r="9" spans="2:17" s="36" customFormat="1" ht="19.95" customHeight="1" x14ac:dyDescent="0.25">
      <c r="B9" s="161"/>
      <c r="C9" s="161"/>
      <c r="D9" s="161"/>
      <c r="E9" s="161"/>
      <c r="F9" s="161"/>
      <c r="G9" s="20">
        <v>2</v>
      </c>
      <c r="H9" s="20" t="s">
        <v>189</v>
      </c>
      <c r="I9" s="167"/>
      <c r="J9" s="20">
        <v>1</v>
      </c>
      <c r="K9" s="50">
        <v>4.12</v>
      </c>
      <c r="L9" s="20" t="s">
        <v>223</v>
      </c>
      <c r="M9" s="40">
        <v>46.7</v>
      </c>
      <c r="N9" s="161"/>
      <c r="O9" s="161"/>
      <c r="P9" s="161"/>
      <c r="Q9" s="161"/>
    </row>
    <row r="10" spans="2:17" s="36" customFormat="1" ht="19.95" customHeight="1" x14ac:dyDescent="0.25">
      <c r="B10" s="161"/>
      <c r="C10" s="161"/>
      <c r="D10" s="161"/>
      <c r="E10" s="161"/>
      <c r="F10" s="161"/>
      <c r="G10" s="20">
        <v>2</v>
      </c>
      <c r="H10" s="20" t="s">
        <v>190</v>
      </c>
      <c r="I10" s="167"/>
      <c r="J10" s="20">
        <v>1</v>
      </c>
      <c r="K10" s="50">
        <v>3.54</v>
      </c>
      <c r="L10" s="20" t="s">
        <v>196</v>
      </c>
      <c r="M10" s="40">
        <v>42.1</v>
      </c>
      <c r="N10" s="161"/>
      <c r="O10" s="161"/>
      <c r="P10" s="161"/>
      <c r="Q10" s="161"/>
    </row>
    <row r="11" spans="2:17" s="36" customFormat="1" ht="19.95" customHeight="1" x14ac:dyDescent="0.25">
      <c r="B11" s="161"/>
      <c r="C11" s="161"/>
      <c r="D11" s="161"/>
      <c r="E11" s="161"/>
      <c r="F11" s="161"/>
      <c r="G11" s="20">
        <v>2</v>
      </c>
      <c r="H11" s="20" t="s">
        <v>191</v>
      </c>
      <c r="I11" s="167"/>
      <c r="J11" s="20">
        <v>1</v>
      </c>
      <c r="K11" s="40">
        <v>0.52</v>
      </c>
      <c r="L11" s="20" t="s">
        <v>199</v>
      </c>
      <c r="M11" s="40">
        <v>6.6</v>
      </c>
      <c r="N11" s="161"/>
      <c r="O11" s="161"/>
      <c r="P11" s="161"/>
      <c r="Q11" s="161"/>
    </row>
    <row r="12" spans="2:17" s="36" customFormat="1" ht="19.95" customHeight="1" x14ac:dyDescent="0.25">
      <c r="B12" s="161"/>
      <c r="C12" s="161"/>
      <c r="D12" s="161"/>
      <c r="E12" s="161"/>
      <c r="F12" s="161"/>
      <c r="G12" s="20">
        <v>2</v>
      </c>
      <c r="H12" s="20" t="s">
        <v>192</v>
      </c>
      <c r="I12" s="167"/>
      <c r="J12" s="20">
        <v>1</v>
      </c>
      <c r="K12" s="40">
        <v>0.52</v>
      </c>
      <c r="L12" s="20" t="s">
        <v>199</v>
      </c>
      <c r="M12" s="40">
        <v>6.6</v>
      </c>
      <c r="N12" s="161"/>
      <c r="O12" s="161"/>
      <c r="P12" s="161"/>
      <c r="Q12" s="161"/>
    </row>
    <row r="13" spans="2:17" s="36" customFormat="1" ht="19.95" customHeight="1" x14ac:dyDescent="0.25">
      <c r="B13" s="161"/>
      <c r="C13" s="161"/>
      <c r="D13" s="161"/>
      <c r="E13" s="161"/>
      <c r="F13" s="161"/>
      <c r="G13" s="20">
        <v>2</v>
      </c>
      <c r="H13" s="20" t="s">
        <v>193</v>
      </c>
      <c r="I13" s="167"/>
      <c r="J13" s="20">
        <v>1</v>
      </c>
      <c r="K13" s="40">
        <v>0.45</v>
      </c>
      <c r="L13" s="20" t="s">
        <v>200</v>
      </c>
      <c r="M13" s="40">
        <v>4.5</v>
      </c>
      <c r="N13" s="161"/>
      <c r="O13" s="161"/>
      <c r="P13" s="161"/>
      <c r="Q13" s="161"/>
    </row>
    <row r="14" spans="2:17" s="36" customFormat="1" ht="19.95" customHeight="1" x14ac:dyDescent="0.25">
      <c r="B14" s="160">
        <v>2</v>
      </c>
      <c r="C14" s="160" t="s">
        <v>381</v>
      </c>
      <c r="D14" s="160" t="s">
        <v>366</v>
      </c>
      <c r="E14" s="177" t="s">
        <v>379</v>
      </c>
      <c r="F14" s="160">
        <v>4</v>
      </c>
      <c r="G14" s="63"/>
      <c r="H14" s="63" t="s">
        <v>380</v>
      </c>
      <c r="I14" s="177" t="s">
        <v>451</v>
      </c>
      <c r="J14" s="63">
        <v>1</v>
      </c>
      <c r="K14" s="50">
        <v>5.56</v>
      </c>
      <c r="L14" s="63" t="s">
        <v>382</v>
      </c>
      <c r="M14" s="40">
        <f>5*3.85*2.95</f>
        <v>56.787500000000001</v>
      </c>
      <c r="N14" s="160">
        <v>8486209000</v>
      </c>
      <c r="O14" s="160" t="s">
        <v>42</v>
      </c>
      <c r="P14" s="160">
        <v>4</v>
      </c>
      <c r="Q14" s="174" t="s">
        <v>455</v>
      </c>
    </row>
    <row r="15" spans="2:17" s="36" customFormat="1" ht="83.25" customHeight="1" x14ac:dyDescent="0.25">
      <c r="B15" s="162"/>
      <c r="C15" s="162"/>
      <c r="D15" s="162"/>
      <c r="E15" s="162"/>
      <c r="F15" s="162"/>
      <c r="G15" s="63"/>
      <c r="H15" s="89" t="s">
        <v>452</v>
      </c>
      <c r="I15" s="179"/>
      <c r="J15" s="63">
        <v>1</v>
      </c>
      <c r="K15" s="40" t="s">
        <v>453</v>
      </c>
      <c r="L15" s="89" t="s">
        <v>454</v>
      </c>
      <c r="M15" s="40">
        <f>2.28*1.25*1.4</f>
        <v>3.9899999999999993</v>
      </c>
      <c r="N15" s="162"/>
      <c r="O15" s="162"/>
      <c r="P15" s="162"/>
      <c r="Q15" s="176"/>
    </row>
    <row r="16" spans="2:17" s="36" customFormat="1" ht="19.95" customHeight="1" x14ac:dyDescent="0.25">
      <c r="B16" s="160">
        <v>3</v>
      </c>
      <c r="C16" s="160" t="s">
        <v>12</v>
      </c>
      <c r="D16" s="160" t="s">
        <v>21</v>
      </c>
      <c r="E16" s="160" t="s">
        <v>37</v>
      </c>
      <c r="F16" s="160">
        <v>4</v>
      </c>
      <c r="G16" s="20">
        <v>4</v>
      </c>
      <c r="H16" s="159" t="s">
        <v>213</v>
      </c>
      <c r="I16" s="20" t="s">
        <v>445</v>
      </c>
      <c r="J16" s="20">
        <v>1</v>
      </c>
      <c r="K16" s="40">
        <v>2.1</v>
      </c>
      <c r="L16" s="63" t="s">
        <v>374</v>
      </c>
      <c r="M16" s="40">
        <f>2.6*3.85*2.65</f>
        <v>26.526499999999999</v>
      </c>
      <c r="N16" s="160">
        <v>8486403900</v>
      </c>
      <c r="O16" s="160" t="s">
        <v>42</v>
      </c>
      <c r="P16" s="160">
        <v>4</v>
      </c>
      <c r="Q16" s="160"/>
    </row>
    <row r="17" spans="2:17" s="36" customFormat="1" ht="19.95" customHeight="1" x14ac:dyDescent="0.25">
      <c r="B17" s="161"/>
      <c r="C17" s="161"/>
      <c r="D17" s="161"/>
      <c r="E17" s="161"/>
      <c r="F17" s="161"/>
      <c r="G17" s="20">
        <v>4</v>
      </c>
      <c r="H17" s="159"/>
      <c r="I17" s="20" t="s">
        <v>202</v>
      </c>
      <c r="J17" s="20">
        <v>1</v>
      </c>
      <c r="K17" s="40">
        <v>2.46</v>
      </c>
      <c r="L17" s="63" t="s">
        <v>373</v>
      </c>
      <c r="M17" s="40">
        <f>2.5*3.85*2.65</f>
        <v>25.506249999999998</v>
      </c>
      <c r="N17" s="161"/>
      <c r="O17" s="161"/>
      <c r="P17" s="161"/>
      <c r="Q17" s="161"/>
    </row>
    <row r="18" spans="2:17" s="36" customFormat="1" ht="19.95" customHeight="1" x14ac:dyDescent="0.25">
      <c r="B18" s="161"/>
      <c r="C18" s="161"/>
      <c r="D18" s="161"/>
      <c r="E18" s="161"/>
      <c r="F18" s="161"/>
      <c r="G18" s="20">
        <v>4</v>
      </c>
      <c r="H18" s="159" t="s">
        <v>218</v>
      </c>
      <c r="I18" s="20" t="s">
        <v>214</v>
      </c>
      <c r="J18" s="20">
        <v>1</v>
      </c>
      <c r="K18" s="40">
        <v>1.74</v>
      </c>
      <c r="L18" s="63" t="s">
        <v>375</v>
      </c>
      <c r="M18" s="40">
        <f>2.95*3.65*2.7</f>
        <v>29.07225</v>
      </c>
      <c r="N18" s="161"/>
      <c r="O18" s="161"/>
      <c r="P18" s="161"/>
      <c r="Q18" s="161"/>
    </row>
    <row r="19" spans="2:17" s="36" customFormat="1" ht="19.95" customHeight="1" x14ac:dyDescent="0.25">
      <c r="B19" s="161"/>
      <c r="C19" s="161"/>
      <c r="D19" s="161"/>
      <c r="E19" s="161"/>
      <c r="F19" s="161"/>
      <c r="G19" s="20">
        <v>4</v>
      </c>
      <c r="H19" s="159"/>
      <c r="I19" s="20" t="s">
        <v>215</v>
      </c>
      <c r="J19" s="20">
        <v>1</v>
      </c>
      <c r="K19" s="40">
        <v>2.54</v>
      </c>
      <c r="L19" s="63" t="s">
        <v>376</v>
      </c>
      <c r="M19" s="40">
        <f>2.35*4.05*2.7</f>
        <v>25.69725</v>
      </c>
      <c r="N19" s="161"/>
      <c r="O19" s="161"/>
      <c r="P19" s="161"/>
      <c r="Q19" s="161"/>
    </row>
    <row r="20" spans="2:17" s="36" customFormat="1" ht="19.95" customHeight="1" x14ac:dyDescent="0.25">
      <c r="B20" s="161"/>
      <c r="C20" s="161"/>
      <c r="D20" s="161"/>
      <c r="E20" s="161"/>
      <c r="F20" s="161"/>
      <c r="G20" s="20">
        <v>4</v>
      </c>
      <c r="H20" s="159"/>
      <c r="I20" s="20" t="s">
        <v>216</v>
      </c>
      <c r="J20" s="20">
        <v>1</v>
      </c>
      <c r="K20" s="40">
        <v>2.14</v>
      </c>
      <c r="L20" s="63" t="s">
        <v>377</v>
      </c>
      <c r="M20" s="40">
        <f>4*3.05*2.7</f>
        <v>32.94</v>
      </c>
      <c r="N20" s="161"/>
      <c r="O20" s="161"/>
      <c r="P20" s="161"/>
      <c r="Q20" s="161"/>
    </row>
    <row r="21" spans="2:17" s="36" customFormat="1" ht="19.95" customHeight="1" x14ac:dyDescent="0.25">
      <c r="B21" s="161"/>
      <c r="C21" s="161"/>
      <c r="D21" s="161"/>
      <c r="E21" s="161"/>
      <c r="F21" s="161"/>
      <c r="G21" s="20">
        <v>4</v>
      </c>
      <c r="H21" s="159"/>
      <c r="I21" s="20" t="s">
        <v>217</v>
      </c>
      <c r="J21" s="20">
        <v>1</v>
      </c>
      <c r="K21" s="40">
        <v>0.35</v>
      </c>
      <c r="L21" s="63" t="s">
        <v>221</v>
      </c>
      <c r="M21" s="40">
        <f>2.1*1.3*1.3</f>
        <v>3.5490000000000008</v>
      </c>
      <c r="N21" s="161"/>
      <c r="O21" s="161"/>
      <c r="P21" s="161"/>
      <c r="Q21" s="161"/>
    </row>
    <row r="22" spans="2:17" s="36" customFormat="1" ht="19.95" customHeight="1" x14ac:dyDescent="0.25">
      <c r="B22" s="162"/>
      <c r="C22" s="162"/>
      <c r="D22" s="162"/>
      <c r="E22" s="162"/>
      <c r="F22" s="162"/>
      <c r="G22" s="20">
        <v>4</v>
      </c>
      <c r="H22" s="20" t="s">
        <v>219</v>
      </c>
      <c r="I22" s="20" t="s">
        <v>220</v>
      </c>
      <c r="J22" s="20">
        <v>1</v>
      </c>
      <c r="K22" s="40">
        <v>2.06</v>
      </c>
      <c r="L22" s="63" t="s">
        <v>378</v>
      </c>
      <c r="M22" s="40">
        <f>3.65*2.8*3</f>
        <v>30.659999999999997</v>
      </c>
      <c r="N22" s="162"/>
      <c r="O22" s="162"/>
      <c r="P22" s="162"/>
      <c r="Q22" s="162"/>
    </row>
    <row r="23" spans="2:17" ht="30" customHeight="1" x14ac:dyDescent="0.25">
      <c r="B23" s="158" t="s">
        <v>211</v>
      </c>
      <c r="C23" s="158"/>
      <c r="D23" s="158"/>
      <c r="E23" s="158"/>
      <c r="F23" s="158"/>
      <c r="G23" s="158"/>
      <c r="H23" s="158"/>
      <c r="I23" s="158"/>
      <c r="J23" s="17">
        <f>SUMPRODUCT($G$4:$G$22,J4:J22)</f>
        <v>48</v>
      </c>
      <c r="K23" s="31">
        <f>SUMPRODUCT($G$4:$G$22,K4:K22)</f>
        <v>103.41999999999999</v>
      </c>
      <c r="L23" s="17" t="s">
        <v>209</v>
      </c>
      <c r="M23" s="31">
        <f>SUMPRODUCT($G$4:$G$22,M4:M22)</f>
        <v>1329.2049999999999</v>
      </c>
      <c r="N23" s="17" t="s">
        <v>209</v>
      </c>
      <c r="O23" s="17" t="s">
        <v>209</v>
      </c>
      <c r="P23" s="17">
        <f>SUM(P4:P22)</f>
        <v>12</v>
      </c>
    </row>
  </sheetData>
  <mergeCells count="46">
    <mergeCell ref="O2:P2"/>
    <mergeCell ref="Q2:Q3"/>
    <mergeCell ref="I2:I3"/>
    <mergeCell ref="J2:J3"/>
    <mergeCell ref="K2:K3"/>
    <mergeCell ref="L2:L3"/>
    <mergeCell ref="M2:M3"/>
    <mergeCell ref="N2:N3"/>
    <mergeCell ref="H2:H3"/>
    <mergeCell ref="B2:B3"/>
    <mergeCell ref="C2:C3"/>
    <mergeCell ref="D2:D3"/>
    <mergeCell ref="E2:E3"/>
    <mergeCell ref="F2:F3"/>
    <mergeCell ref="B4:B13"/>
    <mergeCell ref="C4:C13"/>
    <mergeCell ref="D4:D13"/>
    <mergeCell ref="E4:E13"/>
    <mergeCell ref="F4:F13"/>
    <mergeCell ref="I4:I13"/>
    <mergeCell ref="N4:N13"/>
    <mergeCell ref="O4:O13"/>
    <mergeCell ref="P16:P22"/>
    <mergeCell ref="Q16:Q22"/>
    <mergeCell ref="N16:N22"/>
    <mergeCell ref="O16:O22"/>
    <mergeCell ref="I14:I15"/>
    <mergeCell ref="N14:N15"/>
    <mergeCell ref="O14:O15"/>
    <mergeCell ref="P14:P15"/>
    <mergeCell ref="Q14:Q15"/>
    <mergeCell ref="P4:P13"/>
    <mergeCell ref="Q4:Q13"/>
    <mergeCell ref="H18:H21"/>
    <mergeCell ref="B23:I23"/>
    <mergeCell ref="B16:B22"/>
    <mergeCell ref="C16:C22"/>
    <mergeCell ref="D16:D22"/>
    <mergeCell ref="E16:E22"/>
    <mergeCell ref="F16:F22"/>
    <mergeCell ref="H16:H17"/>
    <mergeCell ref="B14:B15"/>
    <mergeCell ref="C14:C15"/>
    <mergeCell ref="D14:D15"/>
    <mergeCell ref="E14:E15"/>
    <mergeCell ref="F14:F15"/>
  </mergeCells>
  <phoneticPr fontId="2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796962-A2CD-42E9-9D8F-39887C5689EF}">
  <dimension ref="B2:Q21"/>
  <sheetViews>
    <sheetView zoomScale="85" zoomScaleNormal="85" workbookViewId="0">
      <pane ySplit="3" topLeftCell="A4" activePane="bottomLeft" state="frozen"/>
      <selection pane="bottomLeft" activeCell="H4" sqref="H4:H20"/>
    </sheetView>
  </sheetViews>
  <sheetFormatPr defaultColWidth="9.109375" defaultRowHeight="15.6" x14ac:dyDescent="0.25"/>
  <cols>
    <col min="1" max="1" width="5.21875" style="8" customWidth="1"/>
    <col min="2" max="2" width="6.6640625" style="8" customWidth="1"/>
    <col min="3" max="6" width="10.44140625" style="8" customWidth="1"/>
    <col min="7" max="7" width="10.6640625" style="8" hidden="1" customWidth="1"/>
    <col min="8" max="8" width="35.44140625" style="8" customWidth="1"/>
    <col min="9" max="9" width="17.77734375" style="8" customWidth="1"/>
    <col min="10" max="10" width="9.77734375" style="8" bestFit="1" customWidth="1"/>
    <col min="11" max="11" width="15.44140625" style="8" customWidth="1"/>
    <col min="12" max="12" width="25" style="8" customWidth="1"/>
    <col min="13" max="13" width="15.44140625" style="8" customWidth="1"/>
    <col min="14" max="14" width="20.44140625" style="8" customWidth="1"/>
    <col min="15" max="16" width="10.44140625" style="8" customWidth="1"/>
    <col min="17" max="17" width="31.21875" style="8" customWidth="1"/>
    <col min="18" max="16384" width="9.109375" style="8"/>
  </cols>
  <sheetData>
    <row r="2" spans="2:17" ht="25.2" customHeight="1" x14ac:dyDescent="0.25">
      <c r="B2" s="135" t="s">
        <v>0</v>
      </c>
      <c r="C2" s="135" t="s">
        <v>1</v>
      </c>
      <c r="D2" s="135" t="s">
        <v>19</v>
      </c>
      <c r="E2" s="135" t="s">
        <v>35</v>
      </c>
      <c r="F2" s="135" t="s">
        <v>74</v>
      </c>
      <c r="G2" s="28"/>
      <c r="H2" s="135" t="s">
        <v>2</v>
      </c>
      <c r="I2" s="135" t="s">
        <v>34</v>
      </c>
      <c r="J2" s="135" t="s">
        <v>3</v>
      </c>
      <c r="K2" s="135" t="s">
        <v>52</v>
      </c>
      <c r="L2" s="135" t="s">
        <v>51</v>
      </c>
      <c r="M2" s="135" t="s">
        <v>60</v>
      </c>
      <c r="N2" s="135" t="s">
        <v>4</v>
      </c>
      <c r="O2" s="140" t="s">
        <v>39</v>
      </c>
      <c r="P2" s="141"/>
      <c r="Q2" s="157" t="s">
        <v>5</v>
      </c>
    </row>
    <row r="3" spans="2:17" ht="25.2" customHeight="1" x14ac:dyDescent="0.25">
      <c r="B3" s="136"/>
      <c r="C3" s="136"/>
      <c r="D3" s="136"/>
      <c r="E3" s="136"/>
      <c r="F3" s="136"/>
      <c r="G3" s="30" t="s">
        <v>210</v>
      </c>
      <c r="H3" s="136"/>
      <c r="I3" s="136"/>
      <c r="J3" s="136"/>
      <c r="K3" s="136"/>
      <c r="L3" s="136"/>
      <c r="M3" s="136"/>
      <c r="N3" s="136"/>
      <c r="O3" s="29" t="s">
        <v>40</v>
      </c>
      <c r="P3" s="29" t="s">
        <v>41</v>
      </c>
      <c r="Q3" s="157"/>
    </row>
    <row r="4" spans="2:17" s="44" customFormat="1" ht="19.95" customHeight="1" x14ac:dyDescent="0.25">
      <c r="B4" s="160">
        <v>2</v>
      </c>
      <c r="C4" s="171" t="s">
        <v>50</v>
      </c>
      <c r="D4" s="168" t="s">
        <v>26</v>
      </c>
      <c r="E4" s="171" t="s">
        <v>537</v>
      </c>
      <c r="F4" s="164">
        <v>3</v>
      </c>
      <c r="G4" s="38"/>
      <c r="H4" s="20" t="s">
        <v>521</v>
      </c>
      <c r="I4" s="160"/>
      <c r="J4" s="20">
        <v>1</v>
      </c>
      <c r="K4" s="40"/>
      <c r="L4" s="20" t="s">
        <v>551</v>
      </c>
      <c r="M4" s="40">
        <f>3.65*3.25*3.85</f>
        <v>45.670624999999994</v>
      </c>
      <c r="N4" s="160">
        <v>8486202100</v>
      </c>
      <c r="O4" s="164" t="s">
        <v>42</v>
      </c>
      <c r="P4" s="164">
        <v>3</v>
      </c>
      <c r="Q4" s="163"/>
    </row>
    <row r="5" spans="2:17" s="36" customFormat="1" ht="19.95" customHeight="1" x14ac:dyDescent="0.25">
      <c r="B5" s="161"/>
      <c r="C5" s="172"/>
      <c r="D5" s="169"/>
      <c r="E5" s="172"/>
      <c r="F5" s="165"/>
      <c r="G5" s="38"/>
      <c r="H5" s="20" t="s">
        <v>522</v>
      </c>
      <c r="I5" s="161"/>
      <c r="J5" s="20">
        <v>1</v>
      </c>
      <c r="K5" s="40"/>
      <c r="L5" s="20" t="s">
        <v>550</v>
      </c>
      <c r="M5" s="40">
        <f>3.55*3.4*3.85</f>
        <v>46.469499999999996</v>
      </c>
      <c r="N5" s="161"/>
      <c r="O5" s="165"/>
      <c r="P5" s="165"/>
      <c r="Q5" s="163"/>
    </row>
    <row r="6" spans="2:17" s="36" customFormat="1" ht="19.95" customHeight="1" x14ac:dyDescent="0.25">
      <c r="B6" s="161"/>
      <c r="C6" s="172"/>
      <c r="D6" s="169"/>
      <c r="E6" s="172"/>
      <c r="F6" s="165"/>
      <c r="G6" s="38"/>
      <c r="H6" s="20" t="s">
        <v>525</v>
      </c>
      <c r="I6" s="161"/>
      <c r="J6" s="20">
        <v>1</v>
      </c>
      <c r="K6" s="40"/>
      <c r="L6" s="20" t="s">
        <v>549</v>
      </c>
      <c r="M6" s="40">
        <f>3.75*2.8*3.7</f>
        <v>38.85</v>
      </c>
      <c r="N6" s="161"/>
      <c r="O6" s="165"/>
      <c r="P6" s="165"/>
      <c r="Q6" s="163"/>
    </row>
    <row r="7" spans="2:17" s="36" customFormat="1" ht="19.95" customHeight="1" x14ac:dyDescent="0.25">
      <c r="B7" s="161"/>
      <c r="C7" s="172"/>
      <c r="D7" s="169"/>
      <c r="E7" s="172"/>
      <c r="F7" s="165"/>
      <c r="G7" s="38"/>
      <c r="H7" s="20" t="s">
        <v>523</v>
      </c>
      <c r="I7" s="161"/>
      <c r="J7" s="20">
        <v>1</v>
      </c>
      <c r="K7" s="40"/>
      <c r="L7" s="20" t="s">
        <v>548</v>
      </c>
      <c r="M7" s="40">
        <f>2.75*3.55*2.75</f>
        <v>26.846874999999997</v>
      </c>
      <c r="N7" s="161"/>
      <c r="O7" s="165"/>
      <c r="P7" s="165"/>
      <c r="Q7" s="163"/>
    </row>
    <row r="8" spans="2:17" s="36" customFormat="1" ht="19.95" customHeight="1" x14ac:dyDescent="0.25">
      <c r="B8" s="161"/>
      <c r="C8" s="172"/>
      <c r="D8" s="169"/>
      <c r="E8" s="172"/>
      <c r="F8" s="165"/>
      <c r="G8" s="38"/>
      <c r="H8" s="20" t="s">
        <v>524</v>
      </c>
      <c r="I8" s="161"/>
      <c r="J8" s="20">
        <v>1</v>
      </c>
      <c r="K8" s="40"/>
      <c r="L8" s="20" t="s">
        <v>548</v>
      </c>
      <c r="M8" s="40">
        <f>2.75*3.55*2.75</f>
        <v>26.846874999999997</v>
      </c>
      <c r="N8" s="161"/>
      <c r="O8" s="165"/>
      <c r="P8" s="165"/>
      <c r="Q8" s="163"/>
    </row>
    <row r="9" spans="2:17" s="36" customFormat="1" ht="19.95" customHeight="1" x14ac:dyDescent="0.25">
      <c r="B9" s="161"/>
      <c r="C9" s="172"/>
      <c r="D9" s="169"/>
      <c r="E9" s="172"/>
      <c r="F9" s="165"/>
      <c r="G9" s="38"/>
      <c r="H9" s="20" t="s">
        <v>526</v>
      </c>
      <c r="I9" s="161"/>
      <c r="J9" s="20">
        <v>1</v>
      </c>
      <c r="K9" s="40"/>
      <c r="L9" s="89" t="s">
        <v>547</v>
      </c>
      <c r="M9" s="40">
        <f>4.2*2.8*3.7</f>
        <v>43.512</v>
      </c>
      <c r="N9" s="161"/>
      <c r="O9" s="165"/>
      <c r="P9" s="165"/>
      <c r="Q9" s="163"/>
    </row>
    <row r="10" spans="2:17" s="36" customFormat="1" ht="19.95" customHeight="1" x14ac:dyDescent="0.25">
      <c r="B10" s="161"/>
      <c r="C10" s="172"/>
      <c r="D10" s="169"/>
      <c r="E10" s="172"/>
      <c r="F10" s="165"/>
      <c r="G10" s="38"/>
      <c r="H10" s="89" t="s">
        <v>528</v>
      </c>
      <c r="I10" s="161"/>
      <c r="J10" s="20">
        <v>1</v>
      </c>
      <c r="K10" s="40"/>
      <c r="L10" s="89" t="s">
        <v>546</v>
      </c>
      <c r="M10" s="40">
        <f>3.7*3.35*3.25</f>
        <v>40.283750000000005</v>
      </c>
      <c r="N10" s="161"/>
      <c r="O10" s="165"/>
      <c r="P10" s="165"/>
      <c r="Q10" s="163"/>
    </row>
    <row r="11" spans="2:17" s="36" customFormat="1" ht="19.95" customHeight="1" x14ac:dyDescent="0.25">
      <c r="B11" s="161"/>
      <c r="C11" s="172"/>
      <c r="D11" s="169"/>
      <c r="E11" s="172"/>
      <c r="F11" s="165"/>
      <c r="G11" s="38"/>
      <c r="H11" s="20" t="s">
        <v>527</v>
      </c>
      <c r="I11" s="161"/>
      <c r="J11" s="20">
        <v>1</v>
      </c>
      <c r="K11" s="40"/>
      <c r="L11" s="89" t="s">
        <v>546</v>
      </c>
      <c r="M11" s="40">
        <f>3.7*3.35*3.25</f>
        <v>40.283750000000005</v>
      </c>
      <c r="N11" s="161"/>
      <c r="O11" s="165"/>
      <c r="P11" s="165"/>
      <c r="Q11" s="163"/>
    </row>
    <row r="12" spans="2:17" s="36" customFormat="1" ht="19.95" customHeight="1" x14ac:dyDescent="0.25">
      <c r="B12" s="161"/>
      <c r="C12" s="172"/>
      <c r="D12" s="169"/>
      <c r="E12" s="172"/>
      <c r="F12" s="165"/>
      <c r="G12" s="38"/>
      <c r="H12" s="20" t="s">
        <v>529</v>
      </c>
      <c r="I12" s="161"/>
      <c r="J12" s="20">
        <v>4</v>
      </c>
      <c r="K12" s="40"/>
      <c r="L12" s="89" t="s">
        <v>545</v>
      </c>
      <c r="M12" s="40">
        <f>0.75*0.75*0.7</f>
        <v>0.39374999999999999</v>
      </c>
      <c r="N12" s="161"/>
      <c r="O12" s="165"/>
      <c r="P12" s="165"/>
      <c r="Q12" s="163"/>
    </row>
    <row r="13" spans="2:17" s="36" customFormat="1" ht="19.95" customHeight="1" x14ac:dyDescent="0.25">
      <c r="B13" s="161"/>
      <c r="C13" s="172"/>
      <c r="D13" s="169"/>
      <c r="E13" s="172"/>
      <c r="F13" s="165"/>
      <c r="G13" s="38"/>
      <c r="H13" s="20" t="s">
        <v>530</v>
      </c>
      <c r="I13" s="161"/>
      <c r="J13" s="20">
        <v>1</v>
      </c>
      <c r="K13" s="40"/>
      <c r="L13" s="89" t="s">
        <v>544</v>
      </c>
      <c r="M13" s="40">
        <f>2.5*2</f>
        <v>5</v>
      </c>
      <c r="N13" s="161"/>
      <c r="O13" s="165"/>
      <c r="P13" s="165"/>
      <c r="Q13" s="163"/>
    </row>
    <row r="14" spans="2:17" s="36" customFormat="1" ht="19.95" customHeight="1" x14ac:dyDescent="0.25">
      <c r="B14" s="161"/>
      <c r="C14" s="172"/>
      <c r="D14" s="169"/>
      <c r="E14" s="172"/>
      <c r="F14" s="165"/>
      <c r="G14" s="38"/>
      <c r="H14" s="20" t="s">
        <v>531</v>
      </c>
      <c r="I14" s="161"/>
      <c r="J14" s="20">
        <v>1</v>
      </c>
      <c r="K14" s="40"/>
      <c r="L14" s="89" t="s">
        <v>541</v>
      </c>
      <c r="M14" s="40">
        <f>2.6*2.2*1.2</f>
        <v>6.8640000000000008</v>
      </c>
      <c r="N14" s="161"/>
      <c r="O14" s="165"/>
      <c r="P14" s="165"/>
      <c r="Q14" s="163"/>
    </row>
    <row r="15" spans="2:17" s="36" customFormat="1" ht="19.95" customHeight="1" x14ac:dyDescent="0.25">
      <c r="B15" s="161"/>
      <c r="C15" s="172"/>
      <c r="D15" s="169"/>
      <c r="E15" s="172"/>
      <c r="F15" s="165"/>
      <c r="G15" s="38"/>
      <c r="H15" s="20" t="s">
        <v>532</v>
      </c>
      <c r="I15" s="161"/>
      <c r="J15" s="20">
        <v>4</v>
      </c>
      <c r="K15" s="40"/>
      <c r="L15" s="89" t="s">
        <v>543</v>
      </c>
      <c r="M15" s="40">
        <f>1.45*1.14*1.65</f>
        <v>2.7274499999999997</v>
      </c>
      <c r="N15" s="161"/>
      <c r="O15" s="165"/>
      <c r="P15" s="165"/>
      <c r="Q15" s="163"/>
    </row>
    <row r="16" spans="2:17" s="36" customFormat="1" ht="19.95" customHeight="1" x14ac:dyDescent="0.25">
      <c r="B16" s="161"/>
      <c r="C16" s="172"/>
      <c r="D16" s="169"/>
      <c r="E16" s="172"/>
      <c r="F16" s="165"/>
      <c r="G16" s="38"/>
      <c r="H16" s="20" t="s">
        <v>533</v>
      </c>
      <c r="I16" s="161"/>
      <c r="J16" s="20">
        <v>3</v>
      </c>
      <c r="K16" s="40"/>
      <c r="L16" s="89" t="s">
        <v>542</v>
      </c>
      <c r="M16" s="40">
        <f>1*0.7*1.3</f>
        <v>0.90999999999999992</v>
      </c>
      <c r="N16" s="161"/>
      <c r="O16" s="165"/>
      <c r="P16" s="165"/>
      <c r="Q16" s="163"/>
    </row>
    <row r="17" spans="2:17" s="36" customFormat="1" ht="19.95" customHeight="1" x14ac:dyDescent="0.25">
      <c r="B17" s="161"/>
      <c r="C17" s="172"/>
      <c r="D17" s="169"/>
      <c r="E17" s="172"/>
      <c r="F17" s="165"/>
      <c r="G17" s="38"/>
      <c r="H17" s="20" t="s">
        <v>531</v>
      </c>
      <c r="I17" s="161"/>
      <c r="J17" s="20">
        <v>1</v>
      </c>
      <c r="K17" s="40"/>
      <c r="L17" s="89" t="s">
        <v>541</v>
      </c>
      <c r="M17" s="40">
        <f>2.6*2.2*1.2</f>
        <v>6.8640000000000008</v>
      </c>
      <c r="N17" s="161"/>
      <c r="O17" s="165"/>
      <c r="P17" s="165"/>
      <c r="Q17" s="163"/>
    </row>
    <row r="18" spans="2:17" s="36" customFormat="1" ht="19.95" customHeight="1" x14ac:dyDescent="0.25">
      <c r="B18" s="161"/>
      <c r="C18" s="172"/>
      <c r="D18" s="169"/>
      <c r="E18" s="172"/>
      <c r="F18" s="165"/>
      <c r="G18" s="38"/>
      <c r="H18" s="20" t="s">
        <v>534</v>
      </c>
      <c r="I18" s="161"/>
      <c r="J18" s="20">
        <v>1</v>
      </c>
      <c r="K18" s="40"/>
      <c r="L18" s="89" t="s">
        <v>540</v>
      </c>
      <c r="M18" s="40">
        <f>1.8*1.8*0.7</f>
        <v>2.2679999999999998</v>
      </c>
      <c r="N18" s="161"/>
      <c r="O18" s="165"/>
      <c r="P18" s="165"/>
      <c r="Q18" s="163"/>
    </row>
    <row r="19" spans="2:17" s="36" customFormat="1" ht="19.95" customHeight="1" x14ac:dyDescent="0.25">
      <c r="B19" s="161"/>
      <c r="C19" s="172"/>
      <c r="D19" s="169"/>
      <c r="E19" s="172"/>
      <c r="F19" s="165"/>
      <c r="G19" s="38"/>
      <c r="H19" s="20" t="s">
        <v>535</v>
      </c>
      <c r="I19" s="161"/>
      <c r="J19" s="20">
        <v>3</v>
      </c>
      <c r="K19" s="40"/>
      <c r="L19" s="89" t="s">
        <v>539</v>
      </c>
      <c r="M19" s="40">
        <f>1.45*0.65*1.43</f>
        <v>1.3477749999999999</v>
      </c>
      <c r="N19" s="161"/>
      <c r="O19" s="165"/>
      <c r="P19" s="165"/>
      <c r="Q19" s="163"/>
    </row>
    <row r="20" spans="2:17" s="36" customFormat="1" ht="19.95" customHeight="1" x14ac:dyDescent="0.25">
      <c r="B20" s="161"/>
      <c r="C20" s="172"/>
      <c r="D20" s="170"/>
      <c r="E20" s="173"/>
      <c r="F20" s="166"/>
      <c r="G20" s="38"/>
      <c r="H20" s="20" t="s">
        <v>536</v>
      </c>
      <c r="I20" s="162"/>
      <c r="J20" s="20">
        <v>1</v>
      </c>
      <c r="K20" s="40"/>
      <c r="L20" s="89" t="s">
        <v>538</v>
      </c>
      <c r="M20" s="40">
        <f>2.39*1.47*1.63</f>
        <v>5.7266789999999999</v>
      </c>
      <c r="N20" s="162"/>
      <c r="O20" s="166"/>
      <c r="P20" s="166"/>
      <c r="Q20" s="163"/>
    </row>
    <row r="21" spans="2:17" ht="30" customHeight="1" x14ac:dyDescent="0.25">
      <c r="B21" s="158" t="s">
        <v>211</v>
      </c>
      <c r="C21" s="158"/>
      <c r="D21" s="158"/>
      <c r="E21" s="158"/>
      <c r="F21" s="158"/>
      <c r="G21" s="158"/>
      <c r="H21" s="158"/>
      <c r="I21" s="158"/>
      <c r="J21" s="17">
        <f>SUMPRODUCT($G$4:$G$20,J4:J20)</f>
        <v>0</v>
      </c>
      <c r="K21" s="17">
        <f>SUMPRODUCT($G$4:$G$20,K4:K20)</f>
        <v>0</v>
      </c>
      <c r="L21" s="17" t="s">
        <v>209</v>
      </c>
      <c r="M21" s="31">
        <f>SUMPRODUCT($G$4:$G$20,M4:M20)</f>
        <v>0</v>
      </c>
      <c r="N21" s="17" t="s">
        <v>209</v>
      </c>
      <c r="O21" s="17" t="s">
        <v>209</v>
      </c>
      <c r="P21" s="17">
        <f>SUM(P4:P20)</f>
        <v>3</v>
      </c>
    </row>
  </sheetData>
  <mergeCells count="25">
    <mergeCell ref="P4:P20"/>
    <mergeCell ref="Q4:Q20"/>
    <mergeCell ref="N4:N20"/>
    <mergeCell ref="F4:F20"/>
    <mergeCell ref="B21:I21"/>
    <mergeCell ref="E4:E20"/>
    <mergeCell ref="I4:I20"/>
    <mergeCell ref="D4:D20"/>
    <mergeCell ref="C4:C20"/>
    <mergeCell ref="B4:B20"/>
    <mergeCell ref="O4:O20"/>
    <mergeCell ref="O2:P2"/>
    <mergeCell ref="Q2:Q3"/>
    <mergeCell ref="I2:I3"/>
    <mergeCell ref="J2:J3"/>
    <mergeCell ref="K2:K3"/>
    <mergeCell ref="L2:L3"/>
    <mergeCell ref="M2:M3"/>
    <mergeCell ref="N2:N3"/>
    <mergeCell ref="H2:H3"/>
    <mergeCell ref="B2:B3"/>
    <mergeCell ref="C2:C3"/>
    <mergeCell ref="D2:D3"/>
    <mergeCell ref="E2:E3"/>
    <mergeCell ref="F2:F3"/>
  </mergeCells>
  <phoneticPr fontId="2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2AC296-AC2D-4D58-8A27-7FBE54B9035A}">
  <dimension ref="B2:Q37"/>
  <sheetViews>
    <sheetView zoomScale="85" zoomScaleNormal="85" workbookViewId="0">
      <pane ySplit="3" topLeftCell="A16" activePane="bottomLeft" state="frozen"/>
      <selection pane="bottomLeft" activeCell="H1" sqref="H1:I1048576"/>
    </sheetView>
  </sheetViews>
  <sheetFormatPr defaultColWidth="9.109375" defaultRowHeight="15.6" x14ac:dyDescent="0.25"/>
  <cols>
    <col min="1" max="1" width="5.21875" style="8" customWidth="1"/>
    <col min="2" max="2" width="6.6640625" style="8" customWidth="1"/>
    <col min="3" max="6" width="10.44140625" style="8" customWidth="1"/>
    <col min="7" max="7" width="10.6640625" style="8" hidden="1" customWidth="1"/>
    <col min="8" max="8" width="35.44140625" style="8" customWidth="1"/>
    <col min="9" max="9" width="20.44140625" style="8" customWidth="1"/>
    <col min="10" max="10" width="9.77734375" style="8" bestFit="1" customWidth="1"/>
    <col min="11" max="11" width="15.44140625" style="8" customWidth="1"/>
    <col min="12" max="12" width="20.44140625" style="8" customWidth="1"/>
    <col min="13" max="13" width="15.44140625" style="8" customWidth="1"/>
    <col min="14" max="14" width="20.44140625" style="8" customWidth="1"/>
    <col min="15" max="16" width="10.44140625" style="8" customWidth="1"/>
    <col min="17" max="17" width="31.21875" style="8" customWidth="1"/>
    <col min="18" max="16384" width="9.109375" style="8"/>
  </cols>
  <sheetData>
    <row r="2" spans="2:17" ht="25.2" customHeight="1" x14ac:dyDescent="0.25">
      <c r="B2" s="135" t="s">
        <v>0</v>
      </c>
      <c r="C2" s="135" t="s">
        <v>1</v>
      </c>
      <c r="D2" s="135" t="s">
        <v>19</v>
      </c>
      <c r="E2" s="135" t="s">
        <v>35</v>
      </c>
      <c r="F2" s="135" t="s">
        <v>74</v>
      </c>
      <c r="G2" s="28"/>
      <c r="H2" s="135" t="s">
        <v>2</v>
      </c>
      <c r="I2" s="135" t="s">
        <v>34</v>
      </c>
      <c r="J2" s="135" t="s">
        <v>3</v>
      </c>
      <c r="K2" s="135" t="s">
        <v>52</v>
      </c>
      <c r="L2" s="135" t="s">
        <v>51</v>
      </c>
      <c r="M2" s="135" t="s">
        <v>60</v>
      </c>
      <c r="N2" s="135" t="s">
        <v>4</v>
      </c>
      <c r="O2" s="140" t="s">
        <v>39</v>
      </c>
      <c r="P2" s="141"/>
      <c r="Q2" s="157" t="s">
        <v>5</v>
      </c>
    </row>
    <row r="3" spans="2:17" ht="25.2" customHeight="1" x14ac:dyDescent="0.25">
      <c r="B3" s="136"/>
      <c r="C3" s="136"/>
      <c r="D3" s="136"/>
      <c r="E3" s="136"/>
      <c r="F3" s="136"/>
      <c r="G3" s="30" t="s">
        <v>210</v>
      </c>
      <c r="H3" s="136"/>
      <c r="I3" s="136"/>
      <c r="J3" s="136"/>
      <c r="K3" s="136"/>
      <c r="L3" s="136"/>
      <c r="M3" s="136"/>
      <c r="N3" s="136"/>
      <c r="O3" s="29" t="s">
        <v>40</v>
      </c>
      <c r="P3" s="29" t="s">
        <v>41</v>
      </c>
      <c r="Q3" s="157"/>
    </row>
    <row r="4" spans="2:17" x14ac:dyDescent="0.25">
      <c r="B4" s="160">
        <v>1</v>
      </c>
      <c r="C4" s="164" t="s">
        <v>13</v>
      </c>
      <c r="D4" s="168" t="s">
        <v>465</v>
      </c>
      <c r="E4" s="164" t="s">
        <v>466</v>
      </c>
      <c r="F4" s="164">
        <v>7</v>
      </c>
      <c r="G4" s="88"/>
      <c r="H4" s="13" t="s">
        <v>62</v>
      </c>
      <c r="I4" s="160" t="s">
        <v>467</v>
      </c>
      <c r="J4" s="13">
        <v>1</v>
      </c>
      <c r="K4" s="101">
        <v>8.4</v>
      </c>
      <c r="L4" s="102" t="s">
        <v>468</v>
      </c>
      <c r="M4" s="101">
        <v>61.934399999999997</v>
      </c>
      <c r="N4" s="159">
        <v>8486202100</v>
      </c>
      <c r="O4" s="181" t="s">
        <v>469</v>
      </c>
      <c r="P4" s="163">
        <v>7</v>
      </c>
      <c r="Q4" s="163"/>
    </row>
    <row r="5" spans="2:17" x14ac:dyDescent="0.25">
      <c r="B5" s="161"/>
      <c r="C5" s="165"/>
      <c r="D5" s="169"/>
      <c r="E5" s="165"/>
      <c r="F5" s="165"/>
      <c r="G5" s="88"/>
      <c r="H5" s="13" t="s">
        <v>63</v>
      </c>
      <c r="I5" s="161"/>
      <c r="J5" s="13">
        <v>1</v>
      </c>
      <c r="K5" s="101">
        <v>9.4</v>
      </c>
      <c r="L5" s="102" t="s">
        <v>470</v>
      </c>
      <c r="M5" s="101">
        <v>48.119680000000002</v>
      </c>
      <c r="N5" s="159"/>
      <c r="O5" s="181"/>
      <c r="P5" s="163"/>
      <c r="Q5" s="163"/>
    </row>
    <row r="6" spans="2:17" x14ac:dyDescent="0.25">
      <c r="B6" s="161"/>
      <c r="C6" s="165"/>
      <c r="D6" s="169"/>
      <c r="E6" s="165"/>
      <c r="F6" s="165"/>
      <c r="G6" s="88"/>
      <c r="H6" s="13" t="s">
        <v>471</v>
      </c>
      <c r="I6" s="161"/>
      <c r="J6" s="13">
        <v>1</v>
      </c>
      <c r="K6" s="101">
        <v>2.6</v>
      </c>
      <c r="L6" s="89" t="s">
        <v>472</v>
      </c>
      <c r="M6" s="101">
        <v>17.82592</v>
      </c>
      <c r="N6" s="159"/>
      <c r="O6" s="181"/>
      <c r="P6" s="163"/>
      <c r="Q6" s="163"/>
    </row>
    <row r="7" spans="2:17" x14ac:dyDescent="0.25">
      <c r="B7" s="161"/>
      <c r="C7" s="165"/>
      <c r="D7" s="169"/>
      <c r="E7" s="165"/>
      <c r="F7" s="165"/>
      <c r="G7" s="88"/>
      <c r="H7" s="13" t="s">
        <v>473</v>
      </c>
      <c r="I7" s="161"/>
      <c r="J7" s="13">
        <v>1</v>
      </c>
      <c r="K7" s="101">
        <v>8.3500000000000005E-2</v>
      </c>
      <c r="L7" s="89" t="s">
        <v>474</v>
      </c>
      <c r="M7" s="101">
        <v>0.33294800000000002</v>
      </c>
      <c r="N7" s="159"/>
      <c r="O7" s="181"/>
      <c r="P7" s="163"/>
      <c r="Q7" s="163"/>
    </row>
    <row r="8" spans="2:17" x14ac:dyDescent="0.25">
      <c r="B8" s="161"/>
      <c r="C8" s="165"/>
      <c r="D8" s="169"/>
      <c r="E8" s="165"/>
      <c r="F8" s="165"/>
      <c r="G8" s="88"/>
      <c r="H8" s="13" t="s">
        <v>475</v>
      </c>
      <c r="I8" s="161"/>
      <c r="J8" s="13">
        <v>1</v>
      </c>
      <c r="K8" s="101">
        <v>0.51100000000000001</v>
      </c>
      <c r="L8" s="89" t="s">
        <v>476</v>
      </c>
      <c r="M8" s="101">
        <v>2.1226799999999999</v>
      </c>
      <c r="N8" s="159"/>
      <c r="O8" s="181"/>
      <c r="P8" s="163"/>
      <c r="Q8" s="163"/>
    </row>
    <row r="9" spans="2:17" x14ac:dyDescent="0.25">
      <c r="B9" s="161"/>
      <c r="C9" s="165"/>
      <c r="D9" s="169"/>
      <c r="E9" s="165"/>
      <c r="F9" s="165"/>
      <c r="G9" s="88"/>
      <c r="H9" s="13" t="s">
        <v>477</v>
      </c>
      <c r="I9" s="161"/>
      <c r="J9" s="13">
        <v>1</v>
      </c>
      <c r="K9" s="101">
        <v>0.27850000000000003</v>
      </c>
      <c r="L9" s="89" t="s">
        <v>478</v>
      </c>
      <c r="M9" s="101">
        <v>2.1592199999999999</v>
      </c>
      <c r="N9" s="159"/>
      <c r="O9" s="181"/>
      <c r="P9" s="163"/>
      <c r="Q9" s="163"/>
    </row>
    <row r="10" spans="2:17" x14ac:dyDescent="0.25">
      <c r="B10" s="161"/>
      <c r="C10" s="165"/>
      <c r="D10" s="169"/>
      <c r="E10" s="165"/>
      <c r="F10" s="165"/>
      <c r="G10" s="88"/>
      <c r="H10" s="13" t="s">
        <v>479</v>
      </c>
      <c r="I10" s="161"/>
      <c r="J10" s="13">
        <v>1</v>
      </c>
      <c r="K10" s="101">
        <v>0.22850000000000001</v>
      </c>
      <c r="L10" s="89" t="s">
        <v>480</v>
      </c>
      <c r="M10" s="101">
        <v>1.770475</v>
      </c>
      <c r="N10" s="159"/>
      <c r="O10" s="181"/>
      <c r="P10" s="163"/>
      <c r="Q10" s="163"/>
    </row>
    <row r="11" spans="2:17" x14ac:dyDescent="0.25">
      <c r="B11" s="161"/>
      <c r="C11" s="165"/>
      <c r="D11" s="169"/>
      <c r="E11" s="165"/>
      <c r="F11" s="165"/>
      <c r="G11" s="88"/>
      <c r="H11" s="13" t="s">
        <v>481</v>
      </c>
      <c r="I11" s="161"/>
      <c r="J11" s="13">
        <v>1</v>
      </c>
      <c r="K11" s="101">
        <v>0.1</v>
      </c>
      <c r="L11" s="89" t="s">
        <v>482</v>
      </c>
      <c r="M11" s="101">
        <v>0.52415999999999996</v>
      </c>
      <c r="N11" s="159"/>
      <c r="O11" s="181"/>
      <c r="P11" s="163"/>
      <c r="Q11" s="163"/>
    </row>
    <row r="12" spans="2:17" x14ac:dyDescent="0.25">
      <c r="B12" s="161"/>
      <c r="C12" s="165"/>
      <c r="D12" s="169"/>
      <c r="E12" s="165"/>
      <c r="F12" s="165"/>
      <c r="G12" s="88"/>
      <c r="H12" s="13" t="s">
        <v>483</v>
      </c>
      <c r="I12" s="161"/>
      <c r="J12" s="13">
        <v>1</v>
      </c>
      <c r="K12" s="101">
        <v>0.79500000000000004</v>
      </c>
      <c r="L12" s="89" t="s">
        <v>484</v>
      </c>
      <c r="M12" s="101">
        <v>2.0790000000000002</v>
      </c>
      <c r="N12" s="159"/>
      <c r="O12" s="181"/>
      <c r="P12" s="163"/>
      <c r="Q12" s="163"/>
    </row>
    <row r="13" spans="2:17" x14ac:dyDescent="0.25">
      <c r="B13" s="161"/>
      <c r="C13" s="165"/>
      <c r="D13" s="169"/>
      <c r="E13" s="165"/>
      <c r="F13" s="165"/>
      <c r="G13" s="88"/>
      <c r="H13" s="13" t="s">
        <v>485</v>
      </c>
      <c r="I13" s="161"/>
      <c r="J13" s="13">
        <v>1</v>
      </c>
      <c r="K13" s="101">
        <v>0.79500000000000004</v>
      </c>
      <c r="L13" s="89" t="s">
        <v>484</v>
      </c>
      <c r="M13" s="101">
        <v>2.0790000000000002</v>
      </c>
      <c r="N13" s="159"/>
      <c r="O13" s="181"/>
      <c r="P13" s="163"/>
      <c r="Q13" s="163"/>
    </row>
    <row r="14" spans="2:17" x14ac:dyDescent="0.25">
      <c r="B14" s="161"/>
      <c r="C14" s="165"/>
      <c r="D14" s="169"/>
      <c r="E14" s="165"/>
      <c r="F14" s="165"/>
      <c r="G14" s="88"/>
      <c r="H14" s="13" t="s">
        <v>486</v>
      </c>
      <c r="I14" s="161"/>
      <c r="J14" s="13">
        <v>1</v>
      </c>
      <c r="K14" s="101">
        <v>0.79500000000000004</v>
      </c>
      <c r="L14" s="89" t="s">
        <v>484</v>
      </c>
      <c r="M14" s="101">
        <v>2.0790000000000002</v>
      </c>
      <c r="N14" s="159"/>
      <c r="O14" s="181"/>
      <c r="P14" s="163"/>
      <c r="Q14" s="163"/>
    </row>
    <row r="15" spans="2:17" x14ac:dyDescent="0.25">
      <c r="B15" s="161"/>
      <c r="C15" s="165"/>
      <c r="D15" s="169"/>
      <c r="E15" s="165"/>
      <c r="F15" s="165"/>
      <c r="G15" s="88"/>
      <c r="H15" s="13" t="s">
        <v>487</v>
      </c>
      <c r="I15" s="161"/>
      <c r="J15" s="13">
        <v>1</v>
      </c>
      <c r="K15" s="101">
        <v>0.68</v>
      </c>
      <c r="L15" s="89" t="s">
        <v>488</v>
      </c>
      <c r="M15" s="101">
        <v>3.6739199999999999</v>
      </c>
      <c r="N15" s="159"/>
      <c r="O15" s="181"/>
      <c r="P15" s="163"/>
      <c r="Q15" s="163"/>
    </row>
    <row r="16" spans="2:17" x14ac:dyDescent="0.25">
      <c r="B16" s="161"/>
      <c r="C16" s="165"/>
      <c r="D16" s="169"/>
      <c r="E16" s="165"/>
      <c r="F16" s="165"/>
      <c r="G16" s="88"/>
      <c r="H16" s="13" t="s">
        <v>489</v>
      </c>
      <c r="I16" s="161"/>
      <c r="J16" s="13">
        <v>1</v>
      </c>
      <c r="K16" s="101">
        <v>0.36449999999999999</v>
      </c>
      <c r="L16" s="89" t="s">
        <v>478</v>
      </c>
      <c r="M16" s="101">
        <v>2.1592199999999999</v>
      </c>
      <c r="N16" s="159"/>
      <c r="O16" s="181"/>
      <c r="P16" s="163"/>
      <c r="Q16" s="163"/>
    </row>
    <row r="17" spans="2:17" x14ac:dyDescent="0.25">
      <c r="B17" s="161"/>
      <c r="C17" s="165"/>
      <c r="D17" s="169"/>
      <c r="E17" s="165"/>
      <c r="F17" s="165"/>
      <c r="G17" s="88"/>
      <c r="H17" s="13" t="s">
        <v>490</v>
      </c>
      <c r="I17" s="161"/>
      <c r="J17" s="13">
        <v>1</v>
      </c>
      <c r="K17" s="101">
        <v>0.32100000000000001</v>
      </c>
      <c r="L17" s="89" t="s">
        <v>491</v>
      </c>
      <c r="M17" s="101">
        <v>0.680616</v>
      </c>
      <c r="N17" s="159"/>
      <c r="O17" s="181"/>
      <c r="P17" s="163"/>
      <c r="Q17" s="163"/>
    </row>
    <row r="18" spans="2:17" x14ac:dyDescent="0.25">
      <c r="B18" s="161"/>
      <c r="C18" s="165"/>
      <c r="D18" s="169"/>
      <c r="E18" s="165"/>
      <c r="F18" s="165"/>
      <c r="G18" s="88"/>
      <c r="H18" s="13" t="s">
        <v>492</v>
      </c>
      <c r="I18" s="161"/>
      <c r="J18" s="13">
        <v>1</v>
      </c>
      <c r="K18" s="101">
        <v>0.53500000000000003</v>
      </c>
      <c r="L18" s="89" t="s">
        <v>493</v>
      </c>
      <c r="M18" s="101">
        <v>7.0765120000000001</v>
      </c>
      <c r="N18" s="159"/>
      <c r="O18" s="181"/>
      <c r="P18" s="163"/>
      <c r="Q18" s="163"/>
    </row>
    <row r="19" spans="2:17" x14ac:dyDescent="0.25">
      <c r="B19" s="161"/>
      <c r="C19" s="165"/>
      <c r="D19" s="169"/>
      <c r="E19" s="165"/>
      <c r="F19" s="165"/>
      <c r="G19" s="88"/>
      <c r="H19" s="13" t="s">
        <v>494</v>
      </c>
      <c r="I19" s="161"/>
      <c r="J19" s="13">
        <v>1</v>
      </c>
      <c r="K19" s="101">
        <v>0.53500000000000003</v>
      </c>
      <c r="L19" s="89" t="s">
        <v>493</v>
      </c>
      <c r="M19" s="101">
        <v>7.0765120000000001</v>
      </c>
      <c r="N19" s="159"/>
      <c r="O19" s="181"/>
      <c r="P19" s="163"/>
      <c r="Q19" s="163"/>
    </row>
    <row r="20" spans="2:17" x14ac:dyDescent="0.25">
      <c r="B20" s="161"/>
      <c r="C20" s="165"/>
      <c r="D20" s="169"/>
      <c r="E20" s="165"/>
      <c r="F20" s="165"/>
      <c r="G20" s="88"/>
      <c r="H20" s="13" t="s">
        <v>495</v>
      </c>
      <c r="I20" s="161"/>
      <c r="J20" s="13">
        <v>1</v>
      </c>
      <c r="K20" s="101">
        <v>0.53500000000000003</v>
      </c>
      <c r="L20" s="89" t="s">
        <v>493</v>
      </c>
      <c r="M20" s="101">
        <v>7.0765120000000001</v>
      </c>
      <c r="N20" s="159"/>
      <c r="O20" s="181"/>
      <c r="P20" s="163"/>
      <c r="Q20" s="163"/>
    </row>
    <row r="21" spans="2:17" x14ac:dyDescent="0.25">
      <c r="B21" s="161"/>
      <c r="C21" s="165"/>
      <c r="D21" s="169"/>
      <c r="E21" s="165"/>
      <c r="F21" s="165"/>
      <c r="G21" s="88"/>
      <c r="H21" s="13" t="s">
        <v>496</v>
      </c>
      <c r="I21" s="161"/>
      <c r="J21" s="13">
        <v>1</v>
      </c>
      <c r="K21" s="101">
        <v>0.03</v>
      </c>
      <c r="L21" s="89" t="s">
        <v>497</v>
      </c>
      <c r="M21" s="101">
        <v>0.27177899999999999</v>
      </c>
      <c r="N21" s="159"/>
      <c r="O21" s="181"/>
      <c r="P21" s="163"/>
      <c r="Q21" s="163"/>
    </row>
    <row r="22" spans="2:17" x14ac:dyDescent="0.25">
      <c r="B22" s="161"/>
      <c r="C22" s="165"/>
      <c r="D22" s="169"/>
      <c r="E22" s="165"/>
      <c r="F22" s="165"/>
      <c r="G22" s="88"/>
      <c r="H22" s="13" t="s">
        <v>498</v>
      </c>
      <c r="I22" s="161"/>
      <c r="J22" s="13">
        <v>1</v>
      </c>
      <c r="K22" s="101">
        <v>0.23400000000000001</v>
      </c>
      <c r="L22" s="89" t="s">
        <v>499</v>
      </c>
      <c r="M22" s="101">
        <v>0.64680000000000004</v>
      </c>
      <c r="N22" s="159"/>
      <c r="O22" s="181"/>
      <c r="P22" s="163"/>
      <c r="Q22" s="163"/>
    </row>
    <row r="23" spans="2:17" x14ac:dyDescent="0.25">
      <c r="B23" s="161"/>
      <c r="C23" s="165"/>
      <c r="D23" s="169"/>
      <c r="E23" s="165"/>
      <c r="F23" s="165"/>
      <c r="G23" s="88"/>
      <c r="H23" s="13" t="s">
        <v>500</v>
      </c>
      <c r="I23" s="161"/>
      <c r="J23" s="13">
        <v>1</v>
      </c>
      <c r="K23" s="101">
        <v>0.32700000000000001</v>
      </c>
      <c r="L23" s="89" t="s">
        <v>501</v>
      </c>
      <c r="M23" s="101">
        <v>1.451268</v>
      </c>
      <c r="N23" s="159"/>
      <c r="O23" s="181"/>
      <c r="P23" s="163"/>
      <c r="Q23" s="163"/>
    </row>
    <row r="24" spans="2:17" x14ac:dyDescent="0.25">
      <c r="B24" s="161"/>
      <c r="C24" s="165"/>
      <c r="D24" s="169"/>
      <c r="E24" s="165"/>
      <c r="F24" s="165"/>
      <c r="G24" s="88"/>
      <c r="H24" s="13" t="s">
        <v>502</v>
      </c>
      <c r="I24" s="161"/>
      <c r="J24" s="13">
        <v>1</v>
      </c>
      <c r="K24" s="101">
        <v>0.29499999999999998</v>
      </c>
      <c r="L24" s="89" t="s">
        <v>478</v>
      </c>
      <c r="M24" s="101">
        <v>2.1592199999999999</v>
      </c>
      <c r="N24" s="159"/>
      <c r="O24" s="181"/>
      <c r="P24" s="163"/>
      <c r="Q24" s="163"/>
    </row>
    <row r="25" spans="2:17" x14ac:dyDescent="0.25">
      <c r="B25" s="161"/>
      <c r="C25" s="165"/>
      <c r="D25" s="169"/>
      <c r="E25" s="165"/>
      <c r="F25" s="165"/>
      <c r="G25" s="88"/>
      <c r="H25" s="13" t="s">
        <v>503</v>
      </c>
      <c r="I25" s="161"/>
      <c r="J25" s="13">
        <v>1</v>
      </c>
      <c r="K25" s="101">
        <v>0.20050000000000001</v>
      </c>
      <c r="L25" s="89" t="s">
        <v>478</v>
      </c>
      <c r="M25" s="101">
        <v>2.1592199999999999</v>
      </c>
      <c r="N25" s="159"/>
      <c r="O25" s="181"/>
      <c r="P25" s="163"/>
      <c r="Q25" s="163"/>
    </row>
    <row r="26" spans="2:17" x14ac:dyDescent="0.25">
      <c r="B26" s="161"/>
      <c r="C26" s="165"/>
      <c r="D26" s="169"/>
      <c r="E26" s="165"/>
      <c r="F26" s="165"/>
      <c r="G26" s="88"/>
      <c r="H26" s="13" t="s">
        <v>504</v>
      </c>
      <c r="I26" s="161"/>
      <c r="J26" s="13">
        <v>1</v>
      </c>
      <c r="K26" s="101">
        <v>0.1525</v>
      </c>
      <c r="L26" s="89" t="s">
        <v>505</v>
      </c>
      <c r="M26" s="101">
        <v>0.6532</v>
      </c>
      <c r="N26" s="159"/>
      <c r="O26" s="181"/>
      <c r="P26" s="163"/>
      <c r="Q26" s="163"/>
    </row>
    <row r="27" spans="2:17" x14ac:dyDescent="0.25">
      <c r="B27" s="161"/>
      <c r="C27" s="165"/>
      <c r="D27" s="169"/>
      <c r="E27" s="165"/>
      <c r="F27" s="165"/>
      <c r="G27" s="88"/>
      <c r="H27" s="13" t="s">
        <v>506</v>
      </c>
      <c r="I27" s="161"/>
      <c r="J27" s="13">
        <v>1</v>
      </c>
      <c r="K27" s="101">
        <v>0.222</v>
      </c>
      <c r="L27" s="89" t="s">
        <v>507</v>
      </c>
      <c r="M27" s="101">
        <v>1.368576</v>
      </c>
      <c r="N27" s="159"/>
      <c r="O27" s="181"/>
      <c r="P27" s="163"/>
      <c r="Q27" s="163"/>
    </row>
    <row r="28" spans="2:17" x14ac:dyDescent="0.25">
      <c r="B28" s="161"/>
      <c r="C28" s="165"/>
      <c r="D28" s="169"/>
      <c r="E28" s="165"/>
      <c r="F28" s="165"/>
      <c r="G28" s="88"/>
      <c r="H28" s="13" t="s">
        <v>508</v>
      </c>
      <c r="I28" s="161"/>
      <c r="J28" s="13">
        <v>1</v>
      </c>
      <c r="K28" s="101">
        <v>0.55000000000000004</v>
      </c>
      <c r="L28" s="89" t="s">
        <v>509</v>
      </c>
      <c r="M28" s="101">
        <v>3.37</v>
      </c>
      <c r="N28" s="159"/>
      <c r="O28" s="181"/>
      <c r="P28" s="163"/>
      <c r="Q28" s="163"/>
    </row>
    <row r="29" spans="2:17" x14ac:dyDescent="0.25">
      <c r="B29" s="161"/>
      <c r="C29" s="165"/>
      <c r="D29" s="169"/>
      <c r="E29" s="165"/>
      <c r="F29" s="165"/>
      <c r="G29" s="88"/>
      <c r="H29" s="13" t="s">
        <v>510</v>
      </c>
      <c r="I29" s="161"/>
      <c r="J29" s="13">
        <v>8</v>
      </c>
      <c r="K29" s="101">
        <v>0.11600000000000001</v>
      </c>
      <c r="L29" s="89" t="s">
        <v>511</v>
      </c>
      <c r="M29" s="101">
        <v>1.79</v>
      </c>
      <c r="N29" s="159"/>
      <c r="O29" s="181"/>
      <c r="P29" s="163"/>
      <c r="Q29" s="163"/>
    </row>
    <row r="30" spans="2:17" x14ac:dyDescent="0.25">
      <c r="B30" s="161"/>
      <c r="C30" s="165"/>
      <c r="D30" s="169"/>
      <c r="E30" s="165"/>
      <c r="F30" s="165"/>
      <c r="G30" s="88"/>
      <c r="H30" s="13" t="s">
        <v>512</v>
      </c>
      <c r="I30" s="161"/>
      <c r="J30" s="13">
        <v>7</v>
      </c>
      <c r="K30" s="101">
        <v>0.01</v>
      </c>
      <c r="L30" s="89" t="s">
        <v>513</v>
      </c>
      <c r="M30" s="101">
        <v>3.1739999999999997E-2</v>
      </c>
      <c r="N30" s="159"/>
      <c r="O30" s="181"/>
      <c r="P30" s="163"/>
      <c r="Q30" s="163"/>
    </row>
    <row r="31" spans="2:17" x14ac:dyDescent="0.25">
      <c r="B31" s="161"/>
      <c r="C31" s="165"/>
      <c r="D31" s="169"/>
      <c r="E31" s="165"/>
      <c r="F31" s="165"/>
      <c r="G31" s="88"/>
      <c r="H31" s="13" t="s">
        <v>514</v>
      </c>
      <c r="I31" s="161"/>
      <c r="J31" s="13">
        <v>6</v>
      </c>
      <c r="K31" s="101">
        <v>8.9999999999999993E-3</v>
      </c>
      <c r="L31" s="89" t="s">
        <v>515</v>
      </c>
      <c r="M31" s="101">
        <v>2.7900000000000001E-2</v>
      </c>
      <c r="N31" s="159"/>
      <c r="O31" s="181"/>
      <c r="P31" s="163"/>
      <c r="Q31" s="163"/>
    </row>
    <row r="32" spans="2:17" x14ac:dyDescent="0.25">
      <c r="B32" s="162"/>
      <c r="C32" s="166"/>
      <c r="D32" s="170"/>
      <c r="E32" s="166"/>
      <c r="F32" s="166"/>
      <c r="G32" s="88"/>
      <c r="H32" s="13" t="s">
        <v>516</v>
      </c>
      <c r="I32" s="162"/>
      <c r="J32" s="13">
        <v>2</v>
      </c>
      <c r="K32" s="101">
        <v>8.9999999999999993E-3</v>
      </c>
      <c r="L32" s="89" t="s">
        <v>515</v>
      </c>
      <c r="M32" s="101">
        <v>2.7900000000000001E-2</v>
      </c>
      <c r="N32" s="159"/>
      <c r="O32" s="181"/>
      <c r="P32" s="163"/>
      <c r="Q32" s="163"/>
    </row>
    <row r="33" spans="2:17" s="36" customFormat="1" ht="19.95" customHeight="1" x14ac:dyDescent="0.25">
      <c r="B33" s="163">
        <v>2</v>
      </c>
      <c r="C33" s="163" t="s">
        <v>13</v>
      </c>
      <c r="D33" s="163" t="s">
        <v>46</v>
      </c>
      <c r="E33" s="163" t="s">
        <v>37</v>
      </c>
      <c r="F33" s="163">
        <v>7</v>
      </c>
      <c r="G33" s="88">
        <v>8</v>
      </c>
      <c r="H33" s="13" t="s">
        <v>517</v>
      </c>
      <c r="I33" s="163"/>
      <c r="J33" s="13">
        <v>1</v>
      </c>
      <c r="K33" s="101">
        <v>1.2</v>
      </c>
      <c r="L33" s="88" t="s">
        <v>558</v>
      </c>
      <c r="M33" s="40">
        <f>2.8*3*2.7</f>
        <v>22.679999999999996</v>
      </c>
      <c r="N33" s="163">
        <v>84864039</v>
      </c>
      <c r="O33" s="181" t="s">
        <v>42</v>
      </c>
      <c r="P33" s="163">
        <v>7</v>
      </c>
      <c r="Q33" s="163"/>
    </row>
    <row r="34" spans="2:17" s="36" customFormat="1" ht="19.95" customHeight="1" x14ac:dyDescent="0.25">
      <c r="B34" s="163"/>
      <c r="C34" s="163"/>
      <c r="D34" s="163"/>
      <c r="E34" s="163"/>
      <c r="F34" s="163"/>
      <c r="G34" s="88">
        <v>8</v>
      </c>
      <c r="H34" s="13" t="s">
        <v>518</v>
      </c>
      <c r="I34" s="163"/>
      <c r="J34" s="13">
        <v>1</v>
      </c>
      <c r="K34" s="101">
        <v>8.3000000000000007</v>
      </c>
      <c r="L34" s="88" t="s">
        <v>559</v>
      </c>
      <c r="M34" s="40">
        <f>6.2*3*2.7</f>
        <v>50.220000000000006</v>
      </c>
      <c r="N34" s="163"/>
      <c r="O34" s="181"/>
      <c r="P34" s="163"/>
      <c r="Q34" s="163"/>
    </row>
    <row r="35" spans="2:17" s="36" customFormat="1" ht="19.95" customHeight="1" x14ac:dyDescent="0.25">
      <c r="B35" s="163"/>
      <c r="C35" s="163"/>
      <c r="D35" s="163"/>
      <c r="E35" s="163"/>
      <c r="F35" s="163"/>
      <c r="G35" s="88">
        <v>8</v>
      </c>
      <c r="H35" s="13" t="s">
        <v>519</v>
      </c>
      <c r="I35" s="163"/>
      <c r="J35" s="13">
        <v>1</v>
      </c>
      <c r="K35" s="101">
        <v>1.6</v>
      </c>
      <c r="L35" s="88" t="s">
        <v>560</v>
      </c>
      <c r="M35" s="40">
        <f>4*3*1.5</f>
        <v>18</v>
      </c>
      <c r="N35" s="163"/>
      <c r="O35" s="181"/>
      <c r="P35" s="163"/>
      <c r="Q35" s="163"/>
    </row>
    <row r="36" spans="2:17" s="36" customFormat="1" ht="19.95" customHeight="1" x14ac:dyDescent="0.25">
      <c r="B36" s="163"/>
      <c r="C36" s="163"/>
      <c r="D36" s="163"/>
      <c r="E36" s="163"/>
      <c r="F36" s="163"/>
      <c r="G36" s="88">
        <v>8</v>
      </c>
      <c r="H36" s="13" t="s">
        <v>520</v>
      </c>
      <c r="I36" s="163"/>
      <c r="J36" s="13">
        <v>1</v>
      </c>
      <c r="K36" s="101">
        <v>1</v>
      </c>
      <c r="L36" s="106" t="s">
        <v>454</v>
      </c>
      <c r="M36" s="40">
        <f>2.28*1.25*1.4</f>
        <v>3.9899999999999993</v>
      </c>
      <c r="N36" s="163"/>
      <c r="O36" s="181"/>
      <c r="P36" s="163"/>
      <c r="Q36" s="163"/>
    </row>
    <row r="37" spans="2:17" ht="30" customHeight="1" x14ac:dyDescent="0.25">
      <c r="B37" s="158" t="s">
        <v>211</v>
      </c>
      <c r="C37" s="158"/>
      <c r="D37" s="158"/>
      <c r="E37" s="158"/>
      <c r="F37" s="158"/>
      <c r="G37" s="158"/>
      <c r="H37" s="158"/>
      <c r="I37" s="158"/>
      <c r="J37" s="87">
        <f>SUMPRODUCT($G$4:$G$36,J4:J36)</f>
        <v>32</v>
      </c>
      <c r="K37" s="87">
        <f>SUMPRODUCT($G$4:$G$36,K4:K36)</f>
        <v>96.8</v>
      </c>
      <c r="L37" s="87" t="s">
        <v>209</v>
      </c>
      <c r="M37" s="87">
        <f>SUMPRODUCT($G$4:$G$36,M4:M36)</f>
        <v>759.12</v>
      </c>
      <c r="N37" s="87" t="s">
        <v>209</v>
      </c>
      <c r="O37" s="87" t="s">
        <v>209</v>
      </c>
      <c r="P37" s="87">
        <f>SUM(P4:P36)</f>
        <v>14</v>
      </c>
      <c r="Q37" s="10"/>
    </row>
  </sheetData>
  <mergeCells count="35">
    <mergeCell ref="N4:N32"/>
    <mergeCell ref="O4:O32"/>
    <mergeCell ref="P4:P32"/>
    <mergeCell ref="Q4:Q32"/>
    <mergeCell ref="I4:I32"/>
    <mergeCell ref="Q33:Q36"/>
    <mergeCell ref="N33:N36"/>
    <mergeCell ref="F33:F36"/>
    <mergeCell ref="I33:I36"/>
    <mergeCell ref="E33:E36"/>
    <mergeCell ref="O33:O36"/>
    <mergeCell ref="B37:I37"/>
    <mergeCell ref="P33:P36"/>
    <mergeCell ref="D33:D36"/>
    <mergeCell ref="C33:C36"/>
    <mergeCell ref="B33:B36"/>
    <mergeCell ref="O2:P2"/>
    <mergeCell ref="Q2:Q3"/>
    <mergeCell ref="I2:I3"/>
    <mergeCell ref="J2:J3"/>
    <mergeCell ref="K2:K3"/>
    <mergeCell ref="L2:L3"/>
    <mergeCell ref="M2:M3"/>
    <mergeCell ref="N2:N3"/>
    <mergeCell ref="H2:H3"/>
    <mergeCell ref="B2:B3"/>
    <mergeCell ref="C2:C3"/>
    <mergeCell ref="D2:D3"/>
    <mergeCell ref="E2:E3"/>
    <mergeCell ref="F2:F3"/>
    <mergeCell ref="E4:E32"/>
    <mergeCell ref="C4:C32"/>
    <mergeCell ref="B4:B32"/>
    <mergeCell ref="D4:D32"/>
    <mergeCell ref="F4:F32"/>
  </mergeCells>
  <phoneticPr fontId="2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BA758F-CD36-4B10-AE0F-954C94E3B4A7}">
  <dimension ref="B2:Q37"/>
  <sheetViews>
    <sheetView topLeftCell="B1" zoomScale="70" zoomScaleNormal="70" workbookViewId="0">
      <pane ySplit="1" topLeftCell="A11" activePane="bottomLeft" state="frozen"/>
      <selection pane="bottomLeft" activeCell="Q38" sqref="Q38"/>
    </sheetView>
  </sheetViews>
  <sheetFormatPr defaultColWidth="9.109375" defaultRowHeight="15.6" x14ac:dyDescent="0.25"/>
  <cols>
    <col min="1" max="1" width="5.21875" style="8" customWidth="1"/>
    <col min="2" max="2" width="6.6640625" style="8" customWidth="1"/>
    <col min="3" max="6" width="10.44140625" style="8" customWidth="1"/>
    <col min="7" max="7" width="10.6640625" style="8" hidden="1" customWidth="1"/>
    <col min="8" max="8" width="35.44140625" style="8" customWidth="1"/>
    <col min="9" max="9" width="20.44140625" style="8" customWidth="1"/>
    <col min="10" max="10" width="9.77734375" style="8" bestFit="1" customWidth="1"/>
    <col min="11" max="11" width="15.44140625" style="8" customWidth="1"/>
    <col min="12" max="12" width="20.44140625" style="8" customWidth="1"/>
    <col min="13" max="13" width="15.44140625" style="8" customWidth="1"/>
    <col min="14" max="14" width="20.44140625" style="8" customWidth="1"/>
    <col min="15" max="16" width="10.44140625" style="8" customWidth="1"/>
    <col min="17" max="17" width="31.21875" style="8" customWidth="1"/>
    <col min="18" max="16384" width="9.109375" style="8"/>
  </cols>
  <sheetData>
    <row r="2" spans="2:17" s="36" customFormat="1" ht="19.95" customHeight="1" x14ac:dyDescent="0.25">
      <c r="B2" s="135" t="s">
        <v>0</v>
      </c>
      <c r="C2" s="135" t="s">
        <v>1</v>
      </c>
      <c r="D2" s="135" t="s">
        <v>19</v>
      </c>
      <c r="E2" s="135" t="s">
        <v>35</v>
      </c>
      <c r="F2" s="135" t="s">
        <v>74</v>
      </c>
      <c r="G2" s="84"/>
      <c r="H2" s="135" t="s">
        <v>2</v>
      </c>
      <c r="I2" s="135" t="s">
        <v>34</v>
      </c>
      <c r="J2" s="135" t="s">
        <v>3</v>
      </c>
      <c r="K2" s="135" t="s">
        <v>52</v>
      </c>
      <c r="L2" s="135" t="s">
        <v>51</v>
      </c>
      <c r="M2" s="135" t="s">
        <v>60</v>
      </c>
      <c r="N2" s="135" t="s">
        <v>4</v>
      </c>
      <c r="O2" s="140" t="s">
        <v>39</v>
      </c>
      <c r="P2" s="141"/>
      <c r="Q2" s="157" t="s">
        <v>5</v>
      </c>
    </row>
    <row r="3" spans="2:17" s="36" customFormat="1" ht="19.95" customHeight="1" x14ac:dyDescent="0.25">
      <c r="B3" s="136"/>
      <c r="C3" s="136"/>
      <c r="D3" s="136"/>
      <c r="E3" s="136"/>
      <c r="F3" s="136"/>
      <c r="G3" s="85" t="s">
        <v>210</v>
      </c>
      <c r="H3" s="136"/>
      <c r="I3" s="136"/>
      <c r="J3" s="136"/>
      <c r="K3" s="136"/>
      <c r="L3" s="136"/>
      <c r="M3" s="136"/>
      <c r="N3" s="136"/>
      <c r="O3" s="86" t="s">
        <v>40</v>
      </c>
      <c r="P3" s="86" t="s">
        <v>41</v>
      </c>
      <c r="Q3" s="157"/>
    </row>
    <row r="4" spans="2:17" s="36" customFormat="1" ht="19.95" customHeight="1" x14ac:dyDescent="0.25">
      <c r="B4" s="160">
        <v>1</v>
      </c>
      <c r="C4" s="164" t="s">
        <v>14</v>
      </c>
      <c r="D4" s="168" t="s">
        <v>465</v>
      </c>
      <c r="E4" s="164" t="s">
        <v>466</v>
      </c>
      <c r="F4" s="164">
        <v>7</v>
      </c>
      <c r="G4" s="88"/>
      <c r="H4" s="13" t="s">
        <v>62</v>
      </c>
      <c r="I4" s="160" t="s">
        <v>467</v>
      </c>
      <c r="J4" s="13">
        <v>1</v>
      </c>
      <c r="K4" s="101">
        <v>8.4</v>
      </c>
      <c r="L4" s="102" t="s">
        <v>468</v>
      </c>
      <c r="M4" s="101">
        <v>61.934399999999997</v>
      </c>
      <c r="N4" s="159">
        <v>8486202100</v>
      </c>
      <c r="O4" s="181" t="s">
        <v>469</v>
      </c>
      <c r="P4" s="163">
        <v>7</v>
      </c>
      <c r="Q4" s="163"/>
    </row>
    <row r="5" spans="2:17" s="36" customFormat="1" ht="19.95" customHeight="1" x14ac:dyDescent="0.25">
      <c r="B5" s="161"/>
      <c r="C5" s="165"/>
      <c r="D5" s="169"/>
      <c r="E5" s="165"/>
      <c r="F5" s="165"/>
      <c r="G5" s="88"/>
      <c r="H5" s="13" t="s">
        <v>63</v>
      </c>
      <c r="I5" s="161"/>
      <c r="J5" s="13">
        <v>1</v>
      </c>
      <c r="K5" s="101">
        <v>9.4</v>
      </c>
      <c r="L5" s="102" t="s">
        <v>470</v>
      </c>
      <c r="M5" s="101">
        <v>48.119680000000002</v>
      </c>
      <c r="N5" s="159"/>
      <c r="O5" s="181"/>
      <c r="P5" s="163"/>
      <c r="Q5" s="163"/>
    </row>
    <row r="6" spans="2:17" s="36" customFormat="1" ht="19.95" customHeight="1" x14ac:dyDescent="0.25">
      <c r="B6" s="161"/>
      <c r="C6" s="165"/>
      <c r="D6" s="169"/>
      <c r="E6" s="165"/>
      <c r="F6" s="165"/>
      <c r="G6" s="88"/>
      <c r="H6" s="13" t="s">
        <v>471</v>
      </c>
      <c r="I6" s="161"/>
      <c r="J6" s="13">
        <v>1</v>
      </c>
      <c r="K6" s="101">
        <v>2.6</v>
      </c>
      <c r="L6" s="89" t="s">
        <v>472</v>
      </c>
      <c r="M6" s="101">
        <v>17.82592</v>
      </c>
      <c r="N6" s="159"/>
      <c r="O6" s="181"/>
      <c r="P6" s="163"/>
      <c r="Q6" s="163"/>
    </row>
    <row r="7" spans="2:17" s="36" customFormat="1" ht="19.95" customHeight="1" x14ac:dyDescent="0.25">
      <c r="B7" s="161"/>
      <c r="C7" s="165"/>
      <c r="D7" s="169"/>
      <c r="E7" s="165"/>
      <c r="F7" s="165"/>
      <c r="G7" s="88"/>
      <c r="H7" s="13" t="s">
        <v>473</v>
      </c>
      <c r="I7" s="161"/>
      <c r="J7" s="13">
        <v>1</v>
      </c>
      <c r="K7" s="101">
        <v>8.3500000000000005E-2</v>
      </c>
      <c r="L7" s="89" t="s">
        <v>474</v>
      </c>
      <c r="M7" s="101">
        <v>0.33294800000000002</v>
      </c>
      <c r="N7" s="159"/>
      <c r="O7" s="181"/>
      <c r="P7" s="163"/>
      <c r="Q7" s="163"/>
    </row>
    <row r="8" spans="2:17" s="36" customFormat="1" ht="19.95" customHeight="1" x14ac:dyDescent="0.25">
      <c r="B8" s="161"/>
      <c r="C8" s="165"/>
      <c r="D8" s="169"/>
      <c r="E8" s="165"/>
      <c r="F8" s="165"/>
      <c r="G8" s="88"/>
      <c r="H8" s="13" t="s">
        <v>475</v>
      </c>
      <c r="I8" s="161"/>
      <c r="J8" s="13">
        <v>1</v>
      </c>
      <c r="K8" s="101">
        <v>0.51100000000000001</v>
      </c>
      <c r="L8" s="89" t="s">
        <v>476</v>
      </c>
      <c r="M8" s="101">
        <v>2.1226799999999999</v>
      </c>
      <c r="N8" s="159"/>
      <c r="O8" s="181"/>
      <c r="P8" s="163"/>
      <c r="Q8" s="163"/>
    </row>
    <row r="9" spans="2:17" s="36" customFormat="1" ht="19.95" customHeight="1" x14ac:dyDescent="0.25">
      <c r="B9" s="161"/>
      <c r="C9" s="165"/>
      <c r="D9" s="169"/>
      <c r="E9" s="165"/>
      <c r="F9" s="165"/>
      <c r="G9" s="88"/>
      <c r="H9" s="13" t="s">
        <v>477</v>
      </c>
      <c r="I9" s="161"/>
      <c r="J9" s="13">
        <v>1</v>
      </c>
      <c r="K9" s="101">
        <v>0.27850000000000003</v>
      </c>
      <c r="L9" s="89" t="s">
        <v>478</v>
      </c>
      <c r="M9" s="101">
        <v>2.1592199999999999</v>
      </c>
      <c r="N9" s="159"/>
      <c r="O9" s="181"/>
      <c r="P9" s="163"/>
      <c r="Q9" s="163"/>
    </row>
    <row r="10" spans="2:17" s="36" customFormat="1" ht="19.95" customHeight="1" x14ac:dyDescent="0.25">
      <c r="B10" s="161"/>
      <c r="C10" s="165"/>
      <c r="D10" s="169"/>
      <c r="E10" s="165"/>
      <c r="F10" s="165"/>
      <c r="G10" s="88"/>
      <c r="H10" s="13" t="s">
        <v>479</v>
      </c>
      <c r="I10" s="161"/>
      <c r="J10" s="13">
        <v>1</v>
      </c>
      <c r="K10" s="101">
        <v>0.22850000000000001</v>
      </c>
      <c r="L10" s="89" t="s">
        <v>480</v>
      </c>
      <c r="M10" s="101">
        <v>1.770475</v>
      </c>
      <c r="N10" s="159"/>
      <c r="O10" s="181"/>
      <c r="P10" s="163"/>
      <c r="Q10" s="163"/>
    </row>
    <row r="11" spans="2:17" s="36" customFormat="1" ht="19.95" customHeight="1" x14ac:dyDescent="0.25">
      <c r="B11" s="161"/>
      <c r="C11" s="165"/>
      <c r="D11" s="169"/>
      <c r="E11" s="165"/>
      <c r="F11" s="165"/>
      <c r="G11" s="88"/>
      <c r="H11" s="13" t="s">
        <v>481</v>
      </c>
      <c r="I11" s="161"/>
      <c r="J11" s="13">
        <v>1</v>
      </c>
      <c r="K11" s="101">
        <v>0.1</v>
      </c>
      <c r="L11" s="89" t="s">
        <v>482</v>
      </c>
      <c r="M11" s="101">
        <v>0.52415999999999996</v>
      </c>
      <c r="N11" s="159"/>
      <c r="O11" s="181"/>
      <c r="P11" s="163"/>
      <c r="Q11" s="163"/>
    </row>
    <row r="12" spans="2:17" s="36" customFormat="1" ht="19.95" customHeight="1" x14ac:dyDescent="0.25">
      <c r="B12" s="161"/>
      <c r="C12" s="165"/>
      <c r="D12" s="169"/>
      <c r="E12" s="165"/>
      <c r="F12" s="165"/>
      <c r="G12" s="88"/>
      <c r="H12" s="13" t="s">
        <v>483</v>
      </c>
      <c r="I12" s="161"/>
      <c r="J12" s="13">
        <v>1</v>
      </c>
      <c r="K12" s="101">
        <v>0.79500000000000004</v>
      </c>
      <c r="L12" s="89" t="s">
        <v>484</v>
      </c>
      <c r="M12" s="101">
        <v>2.0790000000000002</v>
      </c>
      <c r="N12" s="159"/>
      <c r="O12" s="181"/>
      <c r="P12" s="163"/>
      <c r="Q12" s="163"/>
    </row>
    <row r="13" spans="2:17" s="36" customFormat="1" ht="19.95" customHeight="1" x14ac:dyDescent="0.25">
      <c r="B13" s="161"/>
      <c r="C13" s="165"/>
      <c r="D13" s="169"/>
      <c r="E13" s="165"/>
      <c r="F13" s="165"/>
      <c r="G13" s="88"/>
      <c r="H13" s="13" t="s">
        <v>485</v>
      </c>
      <c r="I13" s="161"/>
      <c r="J13" s="13">
        <v>1</v>
      </c>
      <c r="K13" s="101">
        <v>0.79500000000000004</v>
      </c>
      <c r="L13" s="89" t="s">
        <v>484</v>
      </c>
      <c r="M13" s="101">
        <v>2.0790000000000002</v>
      </c>
      <c r="N13" s="159"/>
      <c r="O13" s="181"/>
      <c r="P13" s="163"/>
      <c r="Q13" s="163"/>
    </row>
    <row r="14" spans="2:17" s="36" customFormat="1" ht="19.95" customHeight="1" x14ac:dyDescent="0.25">
      <c r="B14" s="161"/>
      <c r="C14" s="165"/>
      <c r="D14" s="169"/>
      <c r="E14" s="165"/>
      <c r="F14" s="165"/>
      <c r="G14" s="88"/>
      <c r="H14" s="13" t="s">
        <v>486</v>
      </c>
      <c r="I14" s="161"/>
      <c r="J14" s="13">
        <v>1</v>
      </c>
      <c r="K14" s="101">
        <v>0.79500000000000004</v>
      </c>
      <c r="L14" s="89" t="s">
        <v>484</v>
      </c>
      <c r="M14" s="101">
        <v>2.0790000000000002</v>
      </c>
      <c r="N14" s="159"/>
      <c r="O14" s="181"/>
      <c r="P14" s="163"/>
      <c r="Q14" s="163"/>
    </row>
    <row r="15" spans="2:17" s="36" customFormat="1" ht="19.95" customHeight="1" x14ac:dyDescent="0.25">
      <c r="B15" s="161"/>
      <c r="C15" s="165"/>
      <c r="D15" s="169"/>
      <c r="E15" s="165"/>
      <c r="F15" s="165"/>
      <c r="G15" s="88"/>
      <c r="H15" s="13" t="s">
        <v>487</v>
      </c>
      <c r="I15" s="161"/>
      <c r="J15" s="13">
        <v>1</v>
      </c>
      <c r="K15" s="101">
        <v>0.68</v>
      </c>
      <c r="L15" s="89" t="s">
        <v>488</v>
      </c>
      <c r="M15" s="101">
        <v>3.6739199999999999</v>
      </c>
      <c r="N15" s="159"/>
      <c r="O15" s="181"/>
      <c r="P15" s="163"/>
      <c r="Q15" s="163"/>
    </row>
    <row r="16" spans="2:17" s="36" customFormat="1" ht="19.95" customHeight="1" x14ac:dyDescent="0.25">
      <c r="B16" s="161"/>
      <c r="C16" s="165"/>
      <c r="D16" s="169"/>
      <c r="E16" s="165"/>
      <c r="F16" s="165"/>
      <c r="G16" s="88"/>
      <c r="H16" s="13" t="s">
        <v>489</v>
      </c>
      <c r="I16" s="161"/>
      <c r="J16" s="13">
        <v>1</v>
      </c>
      <c r="K16" s="101">
        <v>0.36449999999999999</v>
      </c>
      <c r="L16" s="89" t="s">
        <v>478</v>
      </c>
      <c r="M16" s="101">
        <v>2.1592199999999999</v>
      </c>
      <c r="N16" s="159"/>
      <c r="O16" s="181"/>
      <c r="P16" s="163"/>
      <c r="Q16" s="163"/>
    </row>
    <row r="17" spans="2:17" s="36" customFormat="1" ht="19.95" customHeight="1" x14ac:dyDescent="0.25">
      <c r="B17" s="161"/>
      <c r="C17" s="165"/>
      <c r="D17" s="169"/>
      <c r="E17" s="165"/>
      <c r="F17" s="165"/>
      <c r="G17" s="88"/>
      <c r="H17" s="13" t="s">
        <v>490</v>
      </c>
      <c r="I17" s="161"/>
      <c r="J17" s="13">
        <v>1</v>
      </c>
      <c r="K17" s="101">
        <v>0.32100000000000001</v>
      </c>
      <c r="L17" s="89" t="s">
        <v>491</v>
      </c>
      <c r="M17" s="101">
        <v>0.680616</v>
      </c>
      <c r="N17" s="159"/>
      <c r="O17" s="181"/>
      <c r="P17" s="163"/>
      <c r="Q17" s="163"/>
    </row>
    <row r="18" spans="2:17" ht="30" customHeight="1" x14ac:dyDescent="0.25">
      <c r="B18" s="161"/>
      <c r="C18" s="165"/>
      <c r="D18" s="169"/>
      <c r="E18" s="165"/>
      <c r="F18" s="165"/>
      <c r="G18" s="88"/>
      <c r="H18" s="13" t="s">
        <v>492</v>
      </c>
      <c r="I18" s="161"/>
      <c r="J18" s="13">
        <v>1</v>
      </c>
      <c r="K18" s="101">
        <v>0.53500000000000003</v>
      </c>
      <c r="L18" s="89" t="s">
        <v>493</v>
      </c>
      <c r="M18" s="101">
        <v>7.0765120000000001</v>
      </c>
      <c r="N18" s="159"/>
      <c r="O18" s="181"/>
      <c r="P18" s="163"/>
      <c r="Q18" s="163"/>
    </row>
    <row r="19" spans="2:17" x14ac:dyDescent="0.25">
      <c r="B19" s="161"/>
      <c r="C19" s="165"/>
      <c r="D19" s="169"/>
      <c r="E19" s="165"/>
      <c r="F19" s="165"/>
      <c r="G19" s="88"/>
      <c r="H19" s="13" t="s">
        <v>494</v>
      </c>
      <c r="I19" s="161"/>
      <c r="J19" s="13">
        <v>1</v>
      </c>
      <c r="K19" s="101">
        <v>0.53500000000000003</v>
      </c>
      <c r="L19" s="89" t="s">
        <v>493</v>
      </c>
      <c r="M19" s="101">
        <v>7.0765120000000001</v>
      </c>
      <c r="N19" s="159"/>
      <c r="O19" s="181"/>
      <c r="P19" s="163"/>
      <c r="Q19" s="163"/>
    </row>
    <row r="20" spans="2:17" x14ac:dyDescent="0.25">
      <c r="B20" s="161"/>
      <c r="C20" s="165"/>
      <c r="D20" s="169"/>
      <c r="E20" s="165"/>
      <c r="F20" s="165"/>
      <c r="G20" s="88"/>
      <c r="H20" s="13" t="s">
        <v>495</v>
      </c>
      <c r="I20" s="161"/>
      <c r="J20" s="13">
        <v>1</v>
      </c>
      <c r="K20" s="101">
        <v>0.53500000000000003</v>
      </c>
      <c r="L20" s="89" t="s">
        <v>493</v>
      </c>
      <c r="M20" s="101">
        <v>7.0765120000000001</v>
      </c>
      <c r="N20" s="159"/>
      <c r="O20" s="181"/>
      <c r="P20" s="163"/>
      <c r="Q20" s="163"/>
    </row>
    <row r="21" spans="2:17" x14ac:dyDescent="0.25">
      <c r="B21" s="161"/>
      <c r="C21" s="165"/>
      <c r="D21" s="169"/>
      <c r="E21" s="165"/>
      <c r="F21" s="165"/>
      <c r="G21" s="88"/>
      <c r="H21" s="13" t="s">
        <v>496</v>
      </c>
      <c r="I21" s="161"/>
      <c r="J21" s="13">
        <v>1</v>
      </c>
      <c r="K21" s="101">
        <v>0.03</v>
      </c>
      <c r="L21" s="89" t="s">
        <v>497</v>
      </c>
      <c r="M21" s="101">
        <v>0.27177899999999999</v>
      </c>
      <c r="N21" s="159"/>
      <c r="O21" s="181"/>
      <c r="P21" s="163"/>
      <c r="Q21" s="163"/>
    </row>
    <row r="22" spans="2:17" x14ac:dyDescent="0.25">
      <c r="B22" s="161"/>
      <c r="C22" s="165"/>
      <c r="D22" s="169"/>
      <c r="E22" s="165"/>
      <c r="F22" s="165"/>
      <c r="G22" s="88"/>
      <c r="H22" s="13" t="s">
        <v>498</v>
      </c>
      <c r="I22" s="161"/>
      <c r="J22" s="13">
        <v>1</v>
      </c>
      <c r="K22" s="101">
        <v>0.23400000000000001</v>
      </c>
      <c r="L22" s="89" t="s">
        <v>499</v>
      </c>
      <c r="M22" s="101">
        <v>0.64680000000000004</v>
      </c>
      <c r="N22" s="159"/>
      <c r="O22" s="181"/>
      <c r="P22" s="163"/>
      <c r="Q22" s="163"/>
    </row>
    <row r="23" spans="2:17" x14ac:dyDescent="0.25">
      <c r="B23" s="161"/>
      <c r="C23" s="165"/>
      <c r="D23" s="169"/>
      <c r="E23" s="165"/>
      <c r="F23" s="165"/>
      <c r="G23" s="88"/>
      <c r="H23" s="13" t="s">
        <v>500</v>
      </c>
      <c r="I23" s="161"/>
      <c r="J23" s="13">
        <v>1</v>
      </c>
      <c r="K23" s="101">
        <v>0.32700000000000001</v>
      </c>
      <c r="L23" s="89" t="s">
        <v>501</v>
      </c>
      <c r="M23" s="101">
        <v>1.451268</v>
      </c>
      <c r="N23" s="159"/>
      <c r="O23" s="181"/>
      <c r="P23" s="163"/>
      <c r="Q23" s="163"/>
    </row>
    <row r="24" spans="2:17" x14ac:dyDescent="0.25">
      <c r="B24" s="161"/>
      <c r="C24" s="165"/>
      <c r="D24" s="169"/>
      <c r="E24" s="165"/>
      <c r="F24" s="165"/>
      <c r="G24" s="88"/>
      <c r="H24" s="13" t="s">
        <v>502</v>
      </c>
      <c r="I24" s="161"/>
      <c r="J24" s="13">
        <v>1</v>
      </c>
      <c r="K24" s="101">
        <v>0.29499999999999998</v>
      </c>
      <c r="L24" s="89" t="s">
        <v>478</v>
      </c>
      <c r="M24" s="101">
        <v>2.1592199999999999</v>
      </c>
      <c r="N24" s="159"/>
      <c r="O24" s="181"/>
      <c r="P24" s="163"/>
      <c r="Q24" s="163"/>
    </row>
    <row r="25" spans="2:17" x14ac:dyDescent="0.25">
      <c r="B25" s="161"/>
      <c r="C25" s="165"/>
      <c r="D25" s="169"/>
      <c r="E25" s="165"/>
      <c r="F25" s="165"/>
      <c r="G25" s="88"/>
      <c r="H25" s="13" t="s">
        <v>503</v>
      </c>
      <c r="I25" s="161"/>
      <c r="J25" s="13">
        <v>1</v>
      </c>
      <c r="K25" s="101">
        <v>0.20050000000000001</v>
      </c>
      <c r="L25" s="89" t="s">
        <v>478</v>
      </c>
      <c r="M25" s="101">
        <v>2.1592199999999999</v>
      </c>
      <c r="N25" s="159"/>
      <c r="O25" s="181"/>
      <c r="P25" s="163"/>
      <c r="Q25" s="163"/>
    </row>
    <row r="26" spans="2:17" x14ac:dyDescent="0.25">
      <c r="B26" s="161"/>
      <c r="C26" s="165"/>
      <c r="D26" s="169"/>
      <c r="E26" s="165"/>
      <c r="F26" s="165"/>
      <c r="G26" s="88"/>
      <c r="H26" s="13" t="s">
        <v>504</v>
      </c>
      <c r="I26" s="161"/>
      <c r="J26" s="13">
        <v>1</v>
      </c>
      <c r="K26" s="101">
        <v>0.1525</v>
      </c>
      <c r="L26" s="89" t="s">
        <v>505</v>
      </c>
      <c r="M26" s="101">
        <v>0.6532</v>
      </c>
      <c r="N26" s="159"/>
      <c r="O26" s="181"/>
      <c r="P26" s="163"/>
      <c r="Q26" s="163"/>
    </row>
    <row r="27" spans="2:17" x14ac:dyDescent="0.25">
      <c r="B27" s="161"/>
      <c r="C27" s="165"/>
      <c r="D27" s="169"/>
      <c r="E27" s="165"/>
      <c r="F27" s="165"/>
      <c r="G27" s="88"/>
      <c r="H27" s="13" t="s">
        <v>506</v>
      </c>
      <c r="I27" s="161"/>
      <c r="J27" s="13">
        <v>1</v>
      </c>
      <c r="K27" s="101">
        <v>0.222</v>
      </c>
      <c r="L27" s="89" t="s">
        <v>507</v>
      </c>
      <c r="M27" s="101">
        <v>1.368576</v>
      </c>
      <c r="N27" s="159"/>
      <c r="O27" s="181"/>
      <c r="P27" s="163"/>
      <c r="Q27" s="163"/>
    </row>
    <row r="28" spans="2:17" x14ac:dyDescent="0.25">
      <c r="B28" s="161"/>
      <c r="C28" s="165"/>
      <c r="D28" s="169"/>
      <c r="E28" s="165"/>
      <c r="F28" s="165"/>
      <c r="G28" s="88"/>
      <c r="H28" s="13" t="s">
        <v>508</v>
      </c>
      <c r="I28" s="161"/>
      <c r="J28" s="13">
        <v>1</v>
      </c>
      <c r="K28" s="101">
        <v>0.55000000000000004</v>
      </c>
      <c r="L28" s="89" t="s">
        <v>509</v>
      </c>
      <c r="M28" s="101">
        <v>3.37</v>
      </c>
      <c r="N28" s="159"/>
      <c r="O28" s="181"/>
      <c r="P28" s="163"/>
      <c r="Q28" s="163"/>
    </row>
    <row r="29" spans="2:17" x14ac:dyDescent="0.25">
      <c r="B29" s="161"/>
      <c r="C29" s="165"/>
      <c r="D29" s="169"/>
      <c r="E29" s="165"/>
      <c r="F29" s="165"/>
      <c r="G29" s="88"/>
      <c r="H29" s="13" t="s">
        <v>510</v>
      </c>
      <c r="I29" s="161"/>
      <c r="J29" s="13">
        <v>8</v>
      </c>
      <c r="K29" s="101">
        <v>0.11600000000000001</v>
      </c>
      <c r="L29" s="89" t="s">
        <v>511</v>
      </c>
      <c r="M29" s="101">
        <v>1.79</v>
      </c>
      <c r="N29" s="159"/>
      <c r="O29" s="181"/>
      <c r="P29" s="163"/>
      <c r="Q29" s="163"/>
    </row>
    <row r="30" spans="2:17" x14ac:dyDescent="0.25">
      <c r="B30" s="161"/>
      <c r="C30" s="165"/>
      <c r="D30" s="169"/>
      <c r="E30" s="165"/>
      <c r="F30" s="165"/>
      <c r="G30" s="88"/>
      <c r="H30" s="13" t="s">
        <v>512</v>
      </c>
      <c r="I30" s="161"/>
      <c r="J30" s="13">
        <v>7</v>
      </c>
      <c r="K30" s="101">
        <v>0.01</v>
      </c>
      <c r="L30" s="89" t="s">
        <v>513</v>
      </c>
      <c r="M30" s="101">
        <v>3.1739999999999997E-2</v>
      </c>
      <c r="N30" s="159"/>
      <c r="O30" s="181"/>
      <c r="P30" s="163"/>
      <c r="Q30" s="163"/>
    </row>
    <row r="31" spans="2:17" x14ac:dyDescent="0.25">
      <c r="B31" s="161"/>
      <c r="C31" s="165"/>
      <c r="D31" s="169"/>
      <c r="E31" s="165"/>
      <c r="F31" s="165"/>
      <c r="G31" s="88"/>
      <c r="H31" s="13" t="s">
        <v>514</v>
      </c>
      <c r="I31" s="161"/>
      <c r="J31" s="13">
        <v>6</v>
      </c>
      <c r="K31" s="101">
        <v>8.9999999999999993E-3</v>
      </c>
      <c r="L31" s="89" t="s">
        <v>515</v>
      </c>
      <c r="M31" s="101">
        <v>2.7900000000000001E-2</v>
      </c>
      <c r="N31" s="159"/>
      <c r="O31" s="181"/>
      <c r="P31" s="163"/>
      <c r="Q31" s="163"/>
    </row>
    <row r="32" spans="2:17" x14ac:dyDescent="0.25">
      <c r="B32" s="162"/>
      <c r="C32" s="166"/>
      <c r="D32" s="170"/>
      <c r="E32" s="166"/>
      <c r="F32" s="166"/>
      <c r="G32" s="88"/>
      <c r="H32" s="13" t="s">
        <v>516</v>
      </c>
      <c r="I32" s="162"/>
      <c r="J32" s="13">
        <v>2</v>
      </c>
      <c r="K32" s="101">
        <v>8.9999999999999993E-3</v>
      </c>
      <c r="L32" s="89" t="s">
        <v>515</v>
      </c>
      <c r="M32" s="101">
        <v>2.7900000000000001E-2</v>
      </c>
      <c r="N32" s="159"/>
      <c r="O32" s="181"/>
      <c r="P32" s="163"/>
      <c r="Q32" s="163"/>
    </row>
    <row r="33" spans="2:17" x14ac:dyDescent="0.25">
      <c r="B33" s="163">
        <v>2</v>
      </c>
      <c r="C33" s="163" t="s">
        <v>14</v>
      </c>
      <c r="D33" s="163" t="s">
        <v>46</v>
      </c>
      <c r="E33" s="163" t="s">
        <v>37</v>
      </c>
      <c r="F33" s="163">
        <v>7</v>
      </c>
      <c r="G33" s="88">
        <v>8</v>
      </c>
      <c r="H33" s="13" t="s">
        <v>517</v>
      </c>
      <c r="I33" s="163"/>
      <c r="J33" s="13">
        <v>1</v>
      </c>
      <c r="K33" s="104">
        <v>1.2</v>
      </c>
      <c r="L33" s="107" t="s">
        <v>558</v>
      </c>
      <c r="M33" s="40">
        <f>2.8*3*2.7</f>
        <v>22.679999999999996</v>
      </c>
      <c r="N33" s="163">
        <v>84864039</v>
      </c>
      <c r="O33" s="181" t="s">
        <v>42</v>
      </c>
      <c r="P33" s="163">
        <v>7</v>
      </c>
      <c r="Q33" s="163"/>
    </row>
    <row r="34" spans="2:17" x14ac:dyDescent="0.25">
      <c r="B34" s="163"/>
      <c r="C34" s="163"/>
      <c r="D34" s="163"/>
      <c r="E34" s="163"/>
      <c r="F34" s="163"/>
      <c r="G34" s="88">
        <v>8</v>
      </c>
      <c r="H34" s="13" t="s">
        <v>518</v>
      </c>
      <c r="I34" s="163"/>
      <c r="J34" s="13">
        <v>1</v>
      </c>
      <c r="K34" s="105">
        <v>8.3000000000000007</v>
      </c>
      <c r="L34" s="107" t="s">
        <v>559</v>
      </c>
      <c r="M34" s="40">
        <f>6.2*3*2.7</f>
        <v>50.220000000000006</v>
      </c>
      <c r="N34" s="163"/>
      <c r="O34" s="181"/>
      <c r="P34" s="163"/>
      <c r="Q34" s="163"/>
    </row>
    <row r="35" spans="2:17" x14ac:dyDescent="0.25">
      <c r="B35" s="163"/>
      <c r="C35" s="163"/>
      <c r="D35" s="163"/>
      <c r="E35" s="163"/>
      <c r="F35" s="163"/>
      <c r="G35" s="88">
        <v>8</v>
      </c>
      <c r="H35" s="13" t="s">
        <v>519</v>
      </c>
      <c r="I35" s="163"/>
      <c r="J35" s="13">
        <v>1</v>
      </c>
      <c r="K35" s="105">
        <v>1.6</v>
      </c>
      <c r="L35" s="107" t="s">
        <v>560</v>
      </c>
      <c r="M35" s="40">
        <f>4*3*1.5</f>
        <v>18</v>
      </c>
      <c r="N35" s="163"/>
      <c r="O35" s="181"/>
      <c r="P35" s="163"/>
      <c r="Q35" s="163"/>
    </row>
    <row r="36" spans="2:17" x14ac:dyDescent="0.25">
      <c r="B36" s="163"/>
      <c r="C36" s="163"/>
      <c r="D36" s="163"/>
      <c r="E36" s="163"/>
      <c r="F36" s="163"/>
      <c r="G36" s="88">
        <v>8</v>
      </c>
      <c r="H36" s="13" t="s">
        <v>520</v>
      </c>
      <c r="I36" s="163"/>
      <c r="J36" s="13">
        <v>1</v>
      </c>
      <c r="K36" s="103"/>
      <c r="L36" s="89" t="s">
        <v>454</v>
      </c>
      <c r="M36" s="40">
        <f>2.28*1.25*1.4</f>
        <v>3.9899999999999993</v>
      </c>
      <c r="N36" s="163"/>
      <c r="O36" s="181"/>
      <c r="P36" s="163"/>
      <c r="Q36" s="163"/>
    </row>
    <row r="37" spans="2:17" ht="16.2" x14ac:dyDescent="0.25">
      <c r="B37" s="158" t="s">
        <v>211</v>
      </c>
      <c r="C37" s="158"/>
      <c r="D37" s="158"/>
      <c r="E37" s="158"/>
      <c r="F37" s="158"/>
      <c r="G37" s="158"/>
      <c r="H37" s="158"/>
      <c r="I37" s="158"/>
      <c r="J37" s="87">
        <f>SUMPRODUCT($G$4:$G$36,J4:J36)</f>
        <v>32</v>
      </c>
      <c r="K37" s="87">
        <f>SUMPRODUCT($G$4:$G$36,K4:K36)</f>
        <v>88.8</v>
      </c>
      <c r="L37" s="87" t="s">
        <v>209</v>
      </c>
      <c r="M37" s="87">
        <f>SUMPRODUCT($G$4:$G$36,M4:M36)</f>
        <v>759.12</v>
      </c>
      <c r="N37" s="87" t="s">
        <v>209</v>
      </c>
      <c r="O37" s="87" t="s">
        <v>209</v>
      </c>
      <c r="P37" s="87">
        <f>SUM(P4:P36)</f>
        <v>14</v>
      </c>
      <c r="Q37" s="10"/>
    </row>
  </sheetData>
  <mergeCells count="35">
    <mergeCell ref="B2:B3"/>
    <mergeCell ref="C2:C3"/>
    <mergeCell ref="D2:D3"/>
    <mergeCell ref="E2:E3"/>
    <mergeCell ref="F2:F3"/>
    <mergeCell ref="O2:P2"/>
    <mergeCell ref="H2:H3"/>
    <mergeCell ref="I2:I3"/>
    <mergeCell ref="J2:J3"/>
    <mergeCell ref="Q2:Q3"/>
    <mergeCell ref="K2:K3"/>
    <mergeCell ref="L2:L3"/>
    <mergeCell ref="M2:M3"/>
    <mergeCell ref="N2:N3"/>
    <mergeCell ref="I4:I32"/>
    <mergeCell ref="N4:N32"/>
    <mergeCell ref="O4:O32"/>
    <mergeCell ref="P4:P32"/>
    <mergeCell ref="Q4:Q32"/>
    <mergeCell ref="B4:B32"/>
    <mergeCell ref="C4:C32"/>
    <mergeCell ref="D4:D32"/>
    <mergeCell ref="E4:E32"/>
    <mergeCell ref="F4:F32"/>
    <mergeCell ref="Q33:Q36"/>
    <mergeCell ref="B33:B36"/>
    <mergeCell ref="C33:C36"/>
    <mergeCell ref="D33:D36"/>
    <mergeCell ref="E33:E36"/>
    <mergeCell ref="F33:F36"/>
    <mergeCell ref="B37:I37"/>
    <mergeCell ref="I33:I36"/>
    <mergeCell ref="N33:N36"/>
    <mergeCell ref="O33:O36"/>
    <mergeCell ref="P33:P36"/>
  </mergeCells>
  <phoneticPr fontId="2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A7DA4-F99F-4A0F-9599-65E2E7D0E0F4}">
  <dimension ref="B2:S54"/>
  <sheetViews>
    <sheetView zoomScale="55" zoomScaleNormal="55" workbookViewId="0">
      <pane ySplit="3" topLeftCell="A11" activePane="bottomLeft" state="frozen"/>
      <selection pane="bottomLeft" activeCell="K41" sqref="K41:K44"/>
    </sheetView>
  </sheetViews>
  <sheetFormatPr defaultColWidth="9.109375" defaultRowHeight="15.6" x14ac:dyDescent="0.25"/>
  <cols>
    <col min="1" max="1" width="5.21875" style="8" customWidth="1"/>
    <col min="2" max="2" width="6.6640625" style="8" customWidth="1"/>
    <col min="3" max="6" width="10.44140625" style="8" customWidth="1"/>
    <col min="7" max="7" width="10.44140625" style="8" hidden="1" customWidth="1"/>
    <col min="8" max="8" width="32.21875" style="8" bestFit="1" customWidth="1"/>
    <col min="9" max="9" width="19" style="8" bestFit="1" customWidth="1"/>
    <col min="10" max="10" width="8.88671875" style="8" bestFit="1" customWidth="1"/>
    <col min="11" max="11" width="15.44140625" style="8" customWidth="1"/>
    <col min="12" max="12" width="20.44140625" style="11" customWidth="1"/>
    <col min="13" max="13" width="15.44140625" style="8" customWidth="1"/>
    <col min="14" max="14" width="20.44140625" style="8" customWidth="1"/>
    <col min="15" max="16" width="10.44140625" style="8" customWidth="1"/>
    <col min="17" max="17" width="30.44140625" style="8" customWidth="1"/>
    <col min="18" max="16384" width="9.109375" style="8"/>
  </cols>
  <sheetData>
    <row r="2" spans="2:19" ht="24.75" customHeight="1" x14ac:dyDescent="0.25">
      <c r="B2" s="135" t="s">
        <v>0</v>
      </c>
      <c r="C2" s="135" t="s">
        <v>1</v>
      </c>
      <c r="D2" s="135" t="s">
        <v>19</v>
      </c>
      <c r="E2" s="135" t="s">
        <v>35</v>
      </c>
      <c r="F2" s="135" t="s">
        <v>74</v>
      </c>
      <c r="G2" s="28"/>
      <c r="H2" s="135" t="s">
        <v>2</v>
      </c>
      <c r="I2" s="135" t="s">
        <v>34</v>
      </c>
      <c r="J2" s="135" t="s">
        <v>3</v>
      </c>
      <c r="K2" s="135" t="s">
        <v>52</v>
      </c>
      <c r="L2" s="135" t="s">
        <v>51</v>
      </c>
      <c r="M2" s="135" t="s">
        <v>60</v>
      </c>
      <c r="N2" s="135" t="s">
        <v>4</v>
      </c>
      <c r="O2" s="140" t="s">
        <v>39</v>
      </c>
      <c r="P2" s="141"/>
      <c r="Q2" s="157" t="s">
        <v>5</v>
      </c>
    </row>
    <row r="3" spans="2:19" ht="25.2" customHeight="1" x14ac:dyDescent="0.25">
      <c r="B3" s="136"/>
      <c r="C3" s="136"/>
      <c r="D3" s="136"/>
      <c r="E3" s="136"/>
      <c r="F3" s="136"/>
      <c r="G3" s="30" t="s">
        <v>210</v>
      </c>
      <c r="H3" s="136"/>
      <c r="I3" s="136"/>
      <c r="J3" s="136"/>
      <c r="K3" s="136"/>
      <c r="L3" s="136"/>
      <c r="M3" s="136"/>
      <c r="N3" s="136"/>
      <c r="O3" s="29" t="s">
        <v>40</v>
      </c>
      <c r="P3" s="29" t="s">
        <v>41</v>
      </c>
      <c r="Q3" s="157"/>
    </row>
    <row r="4" spans="2:19" s="36" customFormat="1" ht="19.95" customHeight="1" x14ac:dyDescent="0.25">
      <c r="B4" s="160">
        <v>1</v>
      </c>
      <c r="C4" s="164" t="s">
        <v>96</v>
      </c>
      <c r="D4" s="168" t="s">
        <v>28</v>
      </c>
      <c r="E4" s="164" t="s">
        <v>48</v>
      </c>
      <c r="F4" s="164">
        <v>2</v>
      </c>
      <c r="G4" s="34">
        <v>2</v>
      </c>
      <c r="H4" s="18" t="s">
        <v>128</v>
      </c>
      <c r="I4" s="19" t="s">
        <v>173</v>
      </c>
      <c r="J4" s="13">
        <v>1</v>
      </c>
      <c r="K4" s="40">
        <v>3.0840000000000001</v>
      </c>
      <c r="L4" s="20" t="s">
        <v>136</v>
      </c>
      <c r="M4" s="35">
        <v>12.69</v>
      </c>
      <c r="N4" s="160">
        <v>8486209000</v>
      </c>
      <c r="O4" s="164" t="s">
        <v>43</v>
      </c>
      <c r="P4" s="164">
        <v>2</v>
      </c>
      <c r="Q4" s="164" t="s">
        <v>177</v>
      </c>
      <c r="S4" s="46"/>
    </row>
    <row r="5" spans="2:19" s="36" customFormat="1" ht="19.95" customHeight="1" x14ac:dyDescent="0.25">
      <c r="B5" s="161"/>
      <c r="C5" s="165"/>
      <c r="D5" s="169"/>
      <c r="E5" s="165"/>
      <c r="F5" s="165"/>
      <c r="G5" s="34">
        <v>2</v>
      </c>
      <c r="H5" s="18" t="s">
        <v>129</v>
      </c>
      <c r="I5" s="19" t="s">
        <v>174</v>
      </c>
      <c r="J5" s="13">
        <v>1</v>
      </c>
      <c r="K5" s="40">
        <v>3.0840000000000001</v>
      </c>
      <c r="L5" s="20" t="s">
        <v>117</v>
      </c>
      <c r="M5" s="35">
        <v>12.69</v>
      </c>
      <c r="N5" s="161"/>
      <c r="O5" s="165"/>
      <c r="P5" s="165"/>
      <c r="Q5" s="165"/>
      <c r="S5" s="46"/>
    </row>
    <row r="6" spans="2:19" s="36" customFormat="1" ht="19.95" customHeight="1" x14ac:dyDescent="0.25">
      <c r="B6" s="161"/>
      <c r="C6" s="165"/>
      <c r="D6" s="169"/>
      <c r="E6" s="165"/>
      <c r="F6" s="165"/>
      <c r="G6" s="34">
        <v>2</v>
      </c>
      <c r="H6" s="18" t="s">
        <v>128</v>
      </c>
      <c r="I6" s="19" t="s">
        <v>173</v>
      </c>
      <c r="J6" s="13">
        <v>1</v>
      </c>
      <c r="K6" s="40">
        <v>3.0840000000000001</v>
      </c>
      <c r="L6" s="20" t="s">
        <v>117</v>
      </c>
      <c r="M6" s="35">
        <v>12.69</v>
      </c>
      <c r="N6" s="161"/>
      <c r="O6" s="165"/>
      <c r="P6" s="165"/>
      <c r="Q6" s="165"/>
      <c r="S6" s="46"/>
    </row>
    <row r="7" spans="2:19" s="36" customFormat="1" ht="19.95" customHeight="1" x14ac:dyDescent="0.25">
      <c r="B7" s="161"/>
      <c r="C7" s="165"/>
      <c r="D7" s="169"/>
      <c r="E7" s="165"/>
      <c r="F7" s="165"/>
      <c r="G7" s="37">
        <v>2</v>
      </c>
      <c r="H7" s="18" t="s">
        <v>129</v>
      </c>
      <c r="I7" s="19" t="s">
        <v>174</v>
      </c>
      <c r="J7" s="13">
        <v>1</v>
      </c>
      <c r="K7" s="40">
        <v>3.0840000000000001</v>
      </c>
      <c r="L7" s="20" t="s">
        <v>117</v>
      </c>
      <c r="M7" s="35">
        <v>12.69</v>
      </c>
      <c r="N7" s="161"/>
      <c r="O7" s="165"/>
      <c r="P7" s="165"/>
      <c r="Q7" s="165"/>
      <c r="S7" s="46"/>
    </row>
    <row r="8" spans="2:19" s="36" customFormat="1" ht="19.95" customHeight="1" x14ac:dyDescent="0.25">
      <c r="B8" s="161"/>
      <c r="C8" s="165"/>
      <c r="D8" s="169"/>
      <c r="E8" s="165"/>
      <c r="F8" s="165"/>
      <c r="G8" s="37">
        <v>2</v>
      </c>
      <c r="H8" s="18" t="s">
        <v>130</v>
      </c>
      <c r="I8" s="19" t="s">
        <v>227</v>
      </c>
      <c r="J8" s="13">
        <v>1</v>
      </c>
      <c r="K8" s="40">
        <v>3.0840000000000001</v>
      </c>
      <c r="L8" s="20" t="s">
        <v>117</v>
      </c>
      <c r="M8" s="35">
        <v>12.69</v>
      </c>
      <c r="N8" s="161"/>
      <c r="O8" s="165"/>
      <c r="P8" s="165"/>
      <c r="Q8" s="165"/>
      <c r="S8" s="46"/>
    </row>
    <row r="9" spans="2:19" s="36" customFormat="1" ht="19.95" customHeight="1" x14ac:dyDescent="0.25">
      <c r="B9" s="161"/>
      <c r="C9" s="165"/>
      <c r="D9" s="169"/>
      <c r="E9" s="165"/>
      <c r="F9" s="165"/>
      <c r="G9" s="37">
        <v>2</v>
      </c>
      <c r="H9" s="18" t="s">
        <v>131</v>
      </c>
      <c r="I9" s="19" t="s">
        <v>176</v>
      </c>
      <c r="J9" s="13">
        <v>1</v>
      </c>
      <c r="K9" s="40">
        <v>3.0840000000000001</v>
      </c>
      <c r="L9" s="20" t="s">
        <v>117</v>
      </c>
      <c r="M9" s="35">
        <v>12.69</v>
      </c>
      <c r="N9" s="161"/>
      <c r="O9" s="165"/>
      <c r="P9" s="165"/>
      <c r="Q9" s="165"/>
      <c r="S9" s="46"/>
    </row>
    <row r="10" spans="2:19" s="36" customFormat="1" ht="19.95" customHeight="1" x14ac:dyDescent="0.25">
      <c r="B10" s="161"/>
      <c r="C10" s="165"/>
      <c r="D10" s="169"/>
      <c r="E10" s="165"/>
      <c r="F10" s="165"/>
      <c r="G10" s="37">
        <v>2</v>
      </c>
      <c r="H10" s="18" t="s">
        <v>130</v>
      </c>
      <c r="I10" s="19" t="s">
        <v>175</v>
      </c>
      <c r="J10" s="13">
        <v>1</v>
      </c>
      <c r="K10" s="40">
        <v>3.0840000000000001</v>
      </c>
      <c r="L10" s="20" t="s">
        <v>117</v>
      </c>
      <c r="M10" s="35">
        <v>12.69</v>
      </c>
      <c r="N10" s="161"/>
      <c r="O10" s="165"/>
      <c r="P10" s="165"/>
      <c r="Q10" s="165"/>
      <c r="S10" s="46"/>
    </row>
    <row r="11" spans="2:19" s="36" customFormat="1" ht="19.95" customHeight="1" x14ac:dyDescent="0.25">
      <c r="B11" s="161"/>
      <c r="C11" s="165"/>
      <c r="D11" s="169"/>
      <c r="E11" s="165"/>
      <c r="F11" s="165"/>
      <c r="G11" s="37">
        <v>2</v>
      </c>
      <c r="H11" s="18" t="s">
        <v>131</v>
      </c>
      <c r="I11" s="19" t="s">
        <v>176</v>
      </c>
      <c r="J11" s="13">
        <v>1</v>
      </c>
      <c r="K11" s="40">
        <v>3.0840000000000001</v>
      </c>
      <c r="L11" s="20" t="s">
        <v>117</v>
      </c>
      <c r="M11" s="35">
        <v>12.69</v>
      </c>
      <c r="N11" s="161"/>
      <c r="O11" s="165"/>
      <c r="P11" s="165"/>
      <c r="Q11" s="165"/>
      <c r="S11" s="46"/>
    </row>
    <row r="12" spans="2:19" s="36" customFormat="1" ht="19.95" customHeight="1" x14ac:dyDescent="0.25">
      <c r="B12" s="161"/>
      <c r="C12" s="165"/>
      <c r="D12" s="169"/>
      <c r="E12" s="165"/>
      <c r="F12" s="165"/>
      <c r="G12" s="37">
        <v>2</v>
      </c>
      <c r="H12" s="167" t="s">
        <v>97</v>
      </c>
      <c r="I12" s="183" t="s">
        <v>153</v>
      </c>
      <c r="J12" s="185">
        <v>2</v>
      </c>
      <c r="K12" s="40">
        <v>0.78600000000000003</v>
      </c>
      <c r="L12" s="21" t="s">
        <v>137</v>
      </c>
      <c r="M12" s="35">
        <v>6.0118660000000004</v>
      </c>
      <c r="N12" s="161"/>
      <c r="O12" s="165"/>
      <c r="P12" s="165"/>
      <c r="Q12" s="165"/>
      <c r="S12" s="46"/>
    </row>
    <row r="13" spans="2:19" s="36" customFormat="1" ht="19.95" customHeight="1" x14ac:dyDescent="0.25">
      <c r="B13" s="161"/>
      <c r="C13" s="165"/>
      <c r="D13" s="169"/>
      <c r="E13" s="165"/>
      <c r="F13" s="165"/>
      <c r="G13" s="37">
        <v>2</v>
      </c>
      <c r="H13" s="167"/>
      <c r="I13" s="184"/>
      <c r="J13" s="186"/>
      <c r="K13" s="40">
        <v>1.52</v>
      </c>
      <c r="L13" s="21" t="s">
        <v>138</v>
      </c>
      <c r="M13" s="35">
        <v>8.9608749999999997</v>
      </c>
      <c r="N13" s="161"/>
      <c r="O13" s="165"/>
      <c r="P13" s="165"/>
      <c r="Q13" s="165"/>
      <c r="S13" s="46"/>
    </row>
    <row r="14" spans="2:19" s="36" customFormat="1" ht="19.95" customHeight="1" x14ac:dyDescent="0.25">
      <c r="B14" s="161"/>
      <c r="C14" s="165"/>
      <c r="D14" s="169"/>
      <c r="E14" s="165"/>
      <c r="F14" s="165"/>
      <c r="G14" s="37">
        <v>2</v>
      </c>
      <c r="H14" s="167" t="s">
        <v>98</v>
      </c>
      <c r="I14" s="183" t="s">
        <v>154</v>
      </c>
      <c r="J14" s="185">
        <v>2</v>
      </c>
      <c r="K14" s="40">
        <v>0.78600000000000003</v>
      </c>
      <c r="L14" s="21" t="s">
        <v>118</v>
      </c>
      <c r="M14" s="35">
        <v>6.0118660000000004</v>
      </c>
      <c r="N14" s="161"/>
      <c r="O14" s="165"/>
      <c r="P14" s="165"/>
      <c r="Q14" s="165"/>
      <c r="S14" s="46"/>
    </row>
    <row r="15" spans="2:19" s="36" customFormat="1" ht="19.95" customHeight="1" x14ac:dyDescent="0.25">
      <c r="B15" s="161"/>
      <c r="C15" s="165"/>
      <c r="D15" s="169"/>
      <c r="E15" s="165"/>
      <c r="F15" s="165"/>
      <c r="G15" s="37">
        <v>2</v>
      </c>
      <c r="H15" s="167"/>
      <c r="I15" s="184"/>
      <c r="J15" s="186"/>
      <c r="K15" s="40">
        <v>1.52</v>
      </c>
      <c r="L15" s="21" t="s">
        <v>119</v>
      </c>
      <c r="M15" s="35">
        <v>8.9608749999999997</v>
      </c>
      <c r="N15" s="161"/>
      <c r="O15" s="165"/>
      <c r="P15" s="165"/>
      <c r="Q15" s="165"/>
      <c r="S15" s="46"/>
    </row>
    <row r="16" spans="2:19" s="36" customFormat="1" ht="19.95" customHeight="1" x14ac:dyDescent="0.25">
      <c r="B16" s="161"/>
      <c r="C16" s="165"/>
      <c r="D16" s="169"/>
      <c r="E16" s="165"/>
      <c r="F16" s="165"/>
      <c r="G16" s="37">
        <v>2</v>
      </c>
      <c r="H16" s="18" t="s">
        <v>99</v>
      </c>
      <c r="I16" s="19" t="s">
        <v>155</v>
      </c>
      <c r="J16" s="13">
        <v>1</v>
      </c>
      <c r="K16" s="40">
        <v>0.82</v>
      </c>
      <c r="L16" s="20" t="s">
        <v>139</v>
      </c>
      <c r="M16" s="35">
        <v>6.3430239999999998</v>
      </c>
      <c r="N16" s="161"/>
      <c r="O16" s="165"/>
      <c r="P16" s="165"/>
      <c r="Q16" s="165"/>
      <c r="S16" s="46"/>
    </row>
    <row r="17" spans="2:19" s="36" customFormat="1" ht="19.95" customHeight="1" x14ac:dyDescent="0.25">
      <c r="B17" s="161"/>
      <c r="C17" s="165"/>
      <c r="D17" s="169"/>
      <c r="E17" s="165"/>
      <c r="F17" s="165"/>
      <c r="G17" s="37">
        <v>2</v>
      </c>
      <c r="H17" s="18" t="s">
        <v>99</v>
      </c>
      <c r="I17" s="19" t="s">
        <v>155</v>
      </c>
      <c r="J17" s="13">
        <v>1</v>
      </c>
      <c r="K17" s="40">
        <v>0.82</v>
      </c>
      <c r="L17" s="20" t="s">
        <v>120</v>
      </c>
      <c r="M17" s="35">
        <v>6.3430239999999998</v>
      </c>
      <c r="N17" s="161"/>
      <c r="O17" s="165"/>
      <c r="P17" s="165"/>
      <c r="Q17" s="165"/>
      <c r="S17" s="46"/>
    </row>
    <row r="18" spans="2:19" s="36" customFormat="1" ht="19.95" customHeight="1" x14ac:dyDescent="0.25">
      <c r="B18" s="161"/>
      <c r="C18" s="165"/>
      <c r="D18" s="169"/>
      <c r="E18" s="165"/>
      <c r="F18" s="165"/>
      <c r="G18" s="37">
        <v>2</v>
      </c>
      <c r="H18" s="18" t="s">
        <v>100</v>
      </c>
      <c r="I18" s="19" t="s">
        <v>156</v>
      </c>
      <c r="J18" s="13">
        <v>1</v>
      </c>
      <c r="K18" s="40">
        <v>0.82</v>
      </c>
      <c r="L18" s="20" t="s">
        <v>120</v>
      </c>
      <c r="M18" s="35">
        <v>6.3430239999999998</v>
      </c>
      <c r="N18" s="161"/>
      <c r="O18" s="165"/>
      <c r="P18" s="165"/>
      <c r="Q18" s="165"/>
      <c r="S18" s="46"/>
    </row>
    <row r="19" spans="2:19" s="36" customFormat="1" ht="19.95" customHeight="1" x14ac:dyDescent="0.25">
      <c r="B19" s="161"/>
      <c r="C19" s="165"/>
      <c r="D19" s="169"/>
      <c r="E19" s="165"/>
      <c r="F19" s="165"/>
      <c r="G19" s="37">
        <v>2</v>
      </c>
      <c r="H19" s="18" t="s">
        <v>100</v>
      </c>
      <c r="I19" s="19" t="s">
        <v>156</v>
      </c>
      <c r="J19" s="13">
        <v>1</v>
      </c>
      <c r="K19" s="40">
        <v>0.82</v>
      </c>
      <c r="L19" s="20" t="s">
        <v>120</v>
      </c>
      <c r="M19" s="35">
        <v>6.3430239999999998</v>
      </c>
      <c r="N19" s="161"/>
      <c r="O19" s="165"/>
      <c r="P19" s="165"/>
      <c r="Q19" s="165"/>
      <c r="S19" s="46"/>
    </row>
    <row r="20" spans="2:19" s="36" customFormat="1" ht="19.95" customHeight="1" x14ac:dyDescent="0.25">
      <c r="B20" s="161"/>
      <c r="C20" s="165"/>
      <c r="D20" s="169"/>
      <c r="E20" s="165"/>
      <c r="F20" s="165"/>
      <c r="G20" s="37">
        <v>2</v>
      </c>
      <c r="H20" s="16" t="s">
        <v>101</v>
      </c>
      <c r="I20" s="19" t="s">
        <v>157</v>
      </c>
      <c r="J20" s="13">
        <v>1</v>
      </c>
      <c r="K20" s="40">
        <v>1.073</v>
      </c>
      <c r="L20" s="20" t="s">
        <v>140</v>
      </c>
      <c r="M20" s="35">
        <v>8.9914000000000005</v>
      </c>
      <c r="N20" s="161"/>
      <c r="O20" s="165"/>
      <c r="P20" s="165"/>
      <c r="Q20" s="165"/>
      <c r="S20" s="46"/>
    </row>
    <row r="21" spans="2:19" s="36" customFormat="1" ht="19.95" customHeight="1" x14ac:dyDescent="0.25">
      <c r="B21" s="161"/>
      <c r="C21" s="165"/>
      <c r="D21" s="169"/>
      <c r="E21" s="165"/>
      <c r="F21" s="165"/>
      <c r="G21" s="37">
        <v>2</v>
      </c>
      <c r="H21" s="16" t="s">
        <v>102</v>
      </c>
      <c r="I21" s="19" t="s">
        <v>158</v>
      </c>
      <c r="J21" s="13">
        <v>1</v>
      </c>
      <c r="K21" s="40">
        <v>1.073</v>
      </c>
      <c r="L21" s="20" t="s">
        <v>121</v>
      </c>
      <c r="M21" s="35">
        <v>8.9914000000000005</v>
      </c>
      <c r="N21" s="161"/>
      <c r="O21" s="165"/>
      <c r="P21" s="165"/>
      <c r="Q21" s="165"/>
      <c r="S21" s="46"/>
    </row>
    <row r="22" spans="2:19" s="36" customFormat="1" ht="19.95" customHeight="1" x14ac:dyDescent="0.25">
      <c r="B22" s="161"/>
      <c r="C22" s="165"/>
      <c r="D22" s="169"/>
      <c r="E22" s="165"/>
      <c r="F22" s="165"/>
      <c r="G22" s="37">
        <v>2</v>
      </c>
      <c r="H22" s="18" t="s">
        <v>103</v>
      </c>
      <c r="I22" s="19" t="s">
        <v>159</v>
      </c>
      <c r="J22" s="13">
        <v>1</v>
      </c>
      <c r="K22" s="40">
        <v>2.4</v>
      </c>
      <c r="L22" s="20" t="s">
        <v>141</v>
      </c>
      <c r="M22" s="35">
        <v>19.8186</v>
      </c>
      <c r="N22" s="161"/>
      <c r="O22" s="165"/>
      <c r="P22" s="165"/>
      <c r="Q22" s="165"/>
      <c r="S22" s="46"/>
    </row>
    <row r="23" spans="2:19" s="36" customFormat="1" ht="19.95" customHeight="1" x14ac:dyDescent="0.25">
      <c r="B23" s="161"/>
      <c r="C23" s="165"/>
      <c r="D23" s="169"/>
      <c r="E23" s="165"/>
      <c r="F23" s="165"/>
      <c r="G23" s="37">
        <v>2</v>
      </c>
      <c r="H23" s="18" t="s">
        <v>103</v>
      </c>
      <c r="I23" s="19" t="s">
        <v>159</v>
      </c>
      <c r="J23" s="13">
        <v>1</v>
      </c>
      <c r="K23" s="40">
        <v>2.4</v>
      </c>
      <c r="L23" s="20" t="s">
        <v>122</v>
      </c>
      <c r="M23" s="35">
        <v>19.8186</v>
      </c>
      <c r="N23" s="161"/>
      <c r="O23" s="165"/>
      <c r="P23" s="165"/>
      <c r="Q23" s="165"/>
      <c r="S23" s="46"/>
    </row>
    <row r="24" spans="2:19" s="36" customFormat="1" ht="19.95" customHeight="1" x14ac:dyDescent="0.25">
      <c r="B24" s="161"/>
      <c r="C24" s="165"/>
      <c r="D24" s="169"/>
      <c r="E24" s="165"/>
      <c r="F24" s="165"/>
      <c r="G24" s="37">
        <v>2</v>
      </c>
      <c r="H24" s="18" t="s">
        <v>104</v>
      </c>
      <c r="I24" s="19" t="s">
        <v>160</v>
      </c>
      <c r="J24" s="13">
        <v>1</v>
      </c>
      <c r="K24" s="40">
        <v>2.4</v>
      </c>
      <c r="L24" s="20" t="s">
        <v>122</v>
      </c>
      <c r="M24" s="35">
        <v>19.8186</v>
      </c>
      <c r="N24" s="161"/>
      <c r="O24" s="165"/>
      <c r="P24" s="165"/>
      <c r="Q24" s="165"/>
      <c r="S24" s="46"/>
    </row>
    <row r="25" spans="2:19" s="36" customFormat="1" ht="19.95" customHeight="1" x14ac:dyDescent="0.25">
      <c r="B25" s="161"/>
      <c r="C25" s="165"/>
      <c r="D25" s="169"/>
      <c r="E25" s="165"/>
      <c r="F25" s="165"/>
      <c r="G25" s="37">
        <v>2</v>
      </c>
      <c r="H25" s="18" t="s">
        <v>104</v>
      </c>
      <c r="I25" s="19" t="s">
        <v>160</v>
      </c>
      <c r="J25" s="13">
        <v>1</v>
      </c>
      <c r="K25" s="40">
        <v>2.4</v>
      </c>
      <c r="L25" s="20" t="s">
        <v>122</v>
      </c>
      <c r="M25" s="35">
        <v>19.8186</v>
      </c>
      <c r="N25" s="161"/>
      <c r="O25" s="165"/>
      <c r="P25" s="165"/>
      <c r="Q25" s="165"/>
      <c r="S25" s="46"/>
    </row>
    <row r="26" spans="2:19" s="36" customFormat="1" ht="19.95" customHeight="1" x14ac:dyDescent="0.25">
      <c r="B26" s="161"/>
      <c r="C26" s="165"/>
      <c r="D26" s="169"/>
      <c r="E26" s="165"/>
      <c r="F26" s="165"/>
      <c r="G26" s="37">
        <v>2</v>
      </c>
      <c r="H26" s="18" t="s">
        <v>105</v>
      </c>
      <c r="I26" s="19" t="s">
        <v>161</v>
      </c>
      <c r="J26" s="13">
        <v>1</v>
      </c>
      <c r="K26" s="40">
        <v>2.4</v>
      </c>
      <c r="L26" s="20" t="s">
        <v>122</v>
      </c>
      <c r="M26" s="35">
        <v>19.8186</v>
      </c>
      <c r="N26" s="161"/>
      <c r="O26" s="165"/>
      <c r="P26" s="165"/>
      <c r="Q26" s="165"/>
      <c r="S26" s="46"/>
    </row>
    <row r="27" spans="2:19" s="36" customFormat="1" ht="19.95" customHeight="1" x14ac:dyDescent="0.25">
      <c r="B27" s="161"/>
      <c r="C27" s="165"/>
      <c r="D27" s="169"/>
      <c r="E27" s="165"/>
      <c r="F27" s="165"/>
      <c r="G27" s="37">
        <v>2</v>
      </c>
      <c r="H27" s="18" t="s">
        <v>106</v>
      </c>
      <c r="I27" s="19" t="s">
        <v>162</v>
      </c>
      <c r="J27" s="13">
        <v>1</v>
      </c>
      <c r="K27" s="40">
        <v>2.4</v>
      </c>
      <c r="L27" s="20" t="s">
        <v>122</v>
      </c>
      <c r="M27" s="35">
        <v>19.8186</v>
      </c>
      <c r="N27" s="161"/>
      <c r="O27" s="165"/>
      <c r="P27" s="165"/>
      <c r="Q27" s="165"/>
      <c r="S27" s="46"/>
    </row>
    <row r="28" spans="2:19" s="36" customFormat="1" ht="19.95" customHeight="1" x14ac:dyDescent="0.25">
      <c r="B28" s="161"/>
      <c r="C28" s="165"/>
      <c r="D28" s="169"/>
      <c r="E28" s="165"/>
      <c r="F28" s="165"/>
      <c r="G28" s="37">
        <v>2</v>
      </c>
      <c r="H28" s="18" t="s">
        <v>107</v>
      </c>
      <c r="I28" s="19" t="s">
        <v>163</v>
      </c>
      <c r="J28" s="13">
        <v>1</v>
      </c>
      <c r="K28" s="40">
        <v>0.64800000000000002</v>
      </c>
      <c r="L28" s="20" t="s">
        <v>142</v>
      </c>
      <c r="M28" s="35">
        <v>4.5627000000000004</v>
      </c>
      <c r="N28" s="161"/>
      <c r="O28" s="165"/>
      <c r="P28" s="165"/>
      <c r="Q28" s="165"/>
      <c r="S28" s="46"/>
    </row>
    <row r="29" spans="2:19" s="36" customFormat="1" ht="19.95" customHeight="1" x14ac:dyDescent="0.25">
      <c r="B29" s="161"/>
      <c r="C29" s="165"/>
      <c r="D29" s="169"/>
      <c r="E29" s="165"/>
      <c r="F29" s="165"/>
      <c r="G29" s="37">
        <v>2</v>
      </c>
      <c r="H29" s="18" t="s">
        <v>108</v>
      </c>
      <c r="I29" s="19" t="s">
        <v>164</v>
      </c>
      <c r="J29" s="13">
        <v>1</v>
      </c>
      <c r="K29" s="40">
        <v>0.64800000000000002</v>
      </c>
      <c r="L29" s="20" t="s">
        <v>123</v>
      </c>
      <c r="M29" s="35">
        <v>4.5627000000000004</v>
      </c>
      <c r="N29" s="161"/>
      <c r="O29" s="165"/>
      <c r="P29" s="165"/>
      <c r="Q29" s="165"/>
      <c r="S29" s="46"/>
    </row>
    <row r="30" spans="2:19" s="36" customFormat="1" ht="19.95" customHeight="1" x14ac:dyDescent="0.25">
      <c r="B30" s="161"/>
      <c r="C30" s="165"/>
      <c r="D30" s="169"/>
      <c r="E30" s="165"/>
      <c r="F30" s="165"/>
      <c r="G30" s="37">
        <v>2</v>
      </c>
      <c r="H30" s="22" t="s">
        <v>109</v>
      </c>
      <c r="I30" s="19" t="s">
        <v>165</v>
      </c>
      <c r="J30" s="13">
        <v>1</v>
      </c>
      <c r="K30" s="40">
        <v>2.7869999999999999</v>
      </c>
      <c r="L30" s="22" t="s">
        <v>143</v>
      </c>
      <c r="M30" s="35">
        <v>26.709312000000001</v>
      </c>
      <c r="N30" s="161"/>
      <c r="O30" s="165"/>
      <c r="P30" s="165"/>
      <c r="Q30" s="165"/>
      <c r="S30" s="46"/>
    </row>
    <row r="31" spans="2:19" s="36" customFormat="1" ht="19.95" customHeight="1" x14ac:dyDescent="0.25">
      <c r="B31" s="161"/>
      <c r="C31" s="165"/>
      <c r="D31" s="169"/>
      <c r="E31" s="165"/>
      <c r="F31" s="165"/>
      <c r="G31" s="37">
        <v>2</v>
      </c>
      <c r="H31" s="22" t="s">
        <v>110</v>
      </c>
      <c r="I31" s="19" t="s">
        <v>166</v>
      </c>
      <c r="J31" s="13">
        <v>1</v>
      </c>
      <c r="K31" s="40">
        <v>2.7869999999999999</v>
      </c>
      <c r="L31" s="22" t="s">
        <v>124</v>
      </c>
      <c r="M31" s="35">
        <v>26.709312000000001</v>
      </c>
      <c r="N31" s="161"/>
      <c r="O31" s="165"/>
      <c r="P31" s="165"/>
      <c r="Q31" s="165"/>
      <c r="S31" s="46"/>
    </row>
    <row r="32" spans="2:19" s="36" customFormat="1" ht="19.95" customHeight="1" x14ac:dyDescent="0.25">
      <c r="B32" s="161"/>
      <c r="C32" s="165"/>
      <c r="D32" s="169"/>
      <c r="E32" s="165"/>
      <c r="F32" s="165"/>
      <c r="G32" s="37">
        <v>2</v>
      </c>
      <c r="H32" s="18" t="s">
        <v>111</v>
      </c>
      <c r="I32" s="19" t="s">
        <v>167</v>
      </c>
      <c r="J32" s="13">
        <v>1</v>
      </c>
      <c r="K32" s="40">
        <v>5.68</v>
      </c>
      <c r="L32" s="20" t="s">
        <v>144</v>
      </c>
      <c r="M32" s="35">
        <v>49.165880000000001</v>
      </c>
      <c r="N32" s="161"/>
      <c r="O32" s="165"/>
      <c r="P32" s="165"/>
      <c r="Q32" s="165"/>
      <c r="S32" s="46"/>
    </row>
    <row r="33" spans="2:19" s="36" customFormat="1" ht="19.95" customHeight="1" x14ac:dyDescent="0.25">
      <c r="B33" s="161"/>
      <c r="C33" s="165"/>
      <c r="D33" s="169"/>
      <c r="E33" s="165"/>
      <c r="F33" s="165"/>
      <c r="G33" s="37">
        <v>2</v>
      </c>
      <c r="H33" s="18" t="s">
        <v>112</v>
      </c>
      <c r="I33" s="19" t="s">
        <v>168</v>
      </c>
      <c r="J33" s="13">
        <v>1</v>
      </c>
      <c r="K33" s="40">
        <v>5.68</v>
      </c>
      <c r="L33" s="20" t="s">
        <v>125</v>
      </c>
      <c r="M33" s="35">
        <v>49.165880000000001</v>
      </c>
      <c r="N33" s="161"/>
      <c r="O33" s="165"/>
      <c r="P33" s="165"/>
      <c r="Q33" s="165"/>
      <c r="S33" s="46"/>
    </row>
    <row r="34" spans="2:19" s="36" customFormat="1" ht="19.95" customHeight="1" x14ac:dyDescent="0.25">
      <c r="B34" s="161"/>
      <c r="C34" s="165"/>
      <c r="D34" s="169"/>
      <c r="E34" s="165"/>
      <c r="F34" s="165"/>
      <c r="G34" s="37">
        <v>2</v>
      </c>
      <c r="H34" s="18" t="s">
        <v>113</v>
      </c>
      <c r="I34" s="19" t="s">
        <v>169</v>
      </c>
      <c r="J34" s="13">
        <v>1</v>
      </c>
      <c r="K34" s="40">
        <v>0.63200000000000001</v>
      </c>
      <c r="L34" s="20" t="s">
        <v>145</v>
      </c>
      <c r="M34" s="35">
        <v>4.9097999999999997</v>
      </c>
      <c r="N34" s="161"/>
      <c r="O34" s="165"/>
      <c r="P34" s="165"/>
      <c r="Q34" s="165"/>
      <c r="S34" s="46"/>
    </row>
    <row r="35" spans="2:19" s="36" customFormat="1" ht="19.95" customHeight="1" x14ac:dyDescent="0.25">
      <c r="B35" s="161"/>
      <c r="C35" s="165"/>
      <c r="D35" s="169"/>
      <c r="E35" s="165"/>
      <c r="F35" s="165"/>
      <c r="G35" s="37">
        <v>2</v>
      </c>
      <c r="H35" s="18" t="s">
        <v>114</v>
      </c>
      <c r="I35" s="19" t="s">
        <v>170</v>
      </c>
      <c r="J35" s="13">
        <v>1</v>
      </c>
      <c r="K35" s="40">
        <v>0.63200000000000001</v>
      </c>
      <c r="L35" s="20" t="s">
        <v>126</v>
      </c>
      <c r="M35" s="35">
        <v>4.9097999999999997</v>
      </c>
      <c r="N35" s="161"/>
      <c r="O35" s="165"/>
      <c r="P35" s="165"/>
      <c r="Q35" s="165"/>
      <c r="S35" s="46"/>
    </row>
    <row r="36" spans="2:19" s="36" customFormat="1" ht="19.95" customHeight="1" x14ac:dyDescent="0.25">
      <c r="B36" s="161"/>
      <c r="C36" s="165"/>
      <c r="D36" s="169"/>
      <c r="E36" s="165"/>
      <c r="F36" s="165"/>
      <c r="G36" s="37">
        <v>2</v>
      </c>
      <c r="H36" s="18" t="s">
        <v>115</v>
      </c>
      <c r="I36" s="19" t="s">
        <v>171</v>
      </c>
      <c r="J36" s="13">
        <v>1</v>
      </c>
      <c r="K36" s="40">
        <v>0.42</v>
      </c>
      <c r="L36" s="20" t="s">
        <v>146</v>
      </c>
      <c r="M36" s="35">
        <v>2.379</v>
      </c>
      <c r="N36" s="161"/>
      <c r="O36" s="165"/>
      <c r="P36" s="165"/>
      <c r="Q36" s="165"/>
      <c r="S36" s="46"/>
    </row>
    <row r="37" spans="2:19" s="36" customFormat="1" ht="19.95" customHeight="1" x14ac:dyDescent="0.25">
      <c r="B37" s="161"/>
      <c r="C37" s="165"/>
      <c r="D37" s="169"/>
      <c r="E37" s="165"/>
      <c r="F37" s="165"/>
      <c r="G37" s="37">
        <v>2</v>
      </c>
      <c r="H37" s="22" t="s">
        <v>116</v>
      </c>
      <c r="I37" s="23" t="s">
        <v>172</v>
      </c>
      <c r="J37" s="13">
        <v>1</v>
      </c>
      <c r="K37" s="40">
        <v>0.255</v>
      </c>
      <c r="L37" s="20" t="s">
        <v>147</v>
      </c>
      <c r="M37" s="35">
        <v>5.0239200000000004</v>
      </c>
      <c r="N37" s="161"/>
      <c r="O37" s="165"/>
      <c r="P37" s="165"/>
      <c r="Q37" s="165"/>
      <c r="S37" s="46"/>
    </row>
    <row r="38" spans="2:19" s="36" customFormat="1" ht="19.95" customHeight="1" x14ac:dyDescent="0.25">
      <c r="B38" s="161"/>
      <c r="C38" s="165"/>
      <c r="D38" s="169"/>
      <c r="E38" s="165"/>
      <c r="F38" s="165"/>
      <c r="G38" s="37">
        <v>2</v>
      </c>
      <c r="H38" s="22" t="s">
        <v>116</v>
      </c>
      <c r="I38" s="23" t="s">
        <v>172</v>
      </c>
      <c r="J38" s="13">
        <v>1</v>
      </c>
      <c r="K38" s="40">
        <v>0.255</v>
      </c>
      <c r="L38" s="20" t="s">
        <v>127</v>
      </c>
      <c r="M38" s="35">
        <v>5.0239200000000004</v>
      </c>
      <c r="N38" s="161"/>
      <c r="O38" s="165"/>
      <c r="P38" s="165"/>
      <c r="Q38" s="165"/>
      <c r="S38" s="46"/>
    </row>
    <row r="39" spans="2:19" s="36" customFormat="1" ht="19.95" customHeight="1" x14ac:dyDescent="0.25">
      <c r="B39" s="161"/>
      <c r="C39" s="165"/>
      <c r="D39" s="169"/>
      <c r="E39" s="165"/>
      <c r="F39" s="165"/>
      <c r="G39" s="37">
        <v>2</v>
      </c>
      <c r="H39" s="22" t="s">
        <v>116</v>
      </c>
      <c r="I39" s="23" t="s">
        <v>172</v>
      </c>
      <c r="J39" s="13">
        <v>1</v>
      </c>
      <c r="K39" s="40">
        <v>0.255</v>
      </c>
      <c r="L39" s="20" t="s">
        <v>127</v>
      </c>
      <c r="M39" s="35">
        <v>5.0239200000000004</v>
      </c>
      <c r="N39" s="161"/>
      <c r="O39" s="165"/>
      <c r="P39" s="165"/>
      <c r="Q39" s="165"/>
      <c r="S39" s="46"/>
    </row>
    <row r="40" spans="2:19" s="36" customFormat="1" ht="19.95" customHeight="1" x14ac:dyDescent="0.25">
      <c r="B40" s="162"/>
      <c r="C40" s="166"/>
      <c r="D40" s="170"/>
      <c r="E40" s="166"/>
      <c r="F40" s="166"/>
      <c r="G40" s="37">
        <v>2</v>
      </c>
      <c r="H40" s="18" t="s">
        <v>116</v>
      </c>
      <c r="I40" s="47" t="s">
        <v>172</v>
      </c>
      <c r="J40" s="13">
        <v>1</v>
      </c>
      <c r="K40" s="40">
        <v>0.255</v>
      </c>
      <c r="L40" s="20" t="s">
        <v>127</v>
      </c>
      <c r="M40" s="35">
        <v>5.0239200000000004</v>
      </c>
      <c r="N40" s="162"/>
      <c r="O40" s="166"/>
      <c r="P40" s="166"/>
      <c r="Q40" s="166"/>
      <c r="S40" s="46"/>
    </row>
    <row r="41" spans="2:19" s="36" customFormat="1" ht="19.95" customHeight="1" x14ac:dyDescent="0.25">
      <c r="B41" s="159">
        <v>2</v>
      </c>
      <c r="C41" s="159" t="s">
        <v>134</v>
      </c>
      <c r="D41" s="159" t="s">
        <v>28</v>
      </c>
      <c r="E41" s="160" t="s">
        <v>135</v>
      </c>
      <c r="F41" s="159">
        <v>4</v>
      </c>
      <c r="G41" s="37">
        <v>2</v>
      </c>
      <c r="H41" s="187" t="s">
        <v>132</v>
      </c>
      <c r="I41" s="26"/>
      <c r="J41" s="24">
        <v>1</v>
      </c>
      <c r="K41" s="48">
        <v>4.4000000000000004</v>
      </c>
      <c r="L41" s="25" t="s">
        <v>148</v>
      </c>
      <c r="M41" s="35">
        <v>34.956600000000002</v>
      </c>
      <c r="N41" s="160">
        <v>8486209000</v>
      </c>
      <c r="O41" s="160" t="s">
        <v>42</v>
      </c>
      <c r="P41" s="160">
        <v>2</v>
      </c>
      <c r="Q41" s="160" t="s">
        <v>177</v>
      </c>
    </row>
    <row r="42" spans="2:19" s="36" customFormat="1" ht="19.95" customHeight="1" x14ac:dyDescent="0.25">
      <c r="B42" s="159"/>
      <c r="C42" s="159"/>
      <c r="D42" s="159"/>
      <c r="E42" s="161"/>
      <c r="F42" s="159"/>
      <c r="G42" s="37">
        <v>2</v>
      </c>
      <c r="H42" s="188"/>
      <c r="I42" s="18"/>
      <c r="J42" s="24">
        <v>1</v>
      </c>
      <c r="K42" s="48">
        <v>6</v>
      </c>
      <c r="L42" s="25" t="s">
        <v>149</v>
      </c>
      <c r="M42" s="35">
        <v>48.598199999999999</v>
      </c>
      <c r="N42" s="161"/>
      <c r="O42" s="161"/>
      <c r="P42" s="161"/>
      <c r="Q42" s="161"/>
    </row>
    <row r="43" spans="2:19" s="36" customFormat="1" ht="19.95" customHeight="1" x14ac:dyDescent="0.25">
      <c r="B43" s="159"/>
      <c r="C43" s="159"/>
      <c r="D43" s="159"/>
      <c r="E43" s="161"/>
      <c r="F43" s="159"/>
      <c r="G43" s="37">
        <v>2</v>
      </c>
      <c r="H43" s="188"/>
      <c r="I43" s="18"/>
      <c r="J43" s="24">
        <v>1</v>
      </c>
      <c r="K43" s="48">
        <v>5.8</v>
      </c>
      <c r="L43" s="25" t="s">
        <v>150</v>
      </c>
      <c r="M43" s="35">
        <v>43.871200000000002</v>
      </c>
      <c r="N43" s="161"/>
      <c r="O43" s="161"/>
      <c r="P43" s="161"/>
      <c r="Q43" s="161"/>
    </row>
    <row r="44" spans="2:19" s="36" customFormat="1" ht="19.95" customHeight="1" x14ac:dyDescent="0.25">
      <c r="B44" s="159"/>
      <c r="C44" s="159"/>
      <c r="D44" s="159"/>
      <c r="E44" s="161"/>
      <c r="F44" s="159"/>
      <c r="G44" s="37">
        <v>2</v>
      </c>
      <c r="H44" s="189"/>
      <c r="I44" s="18"/>
      <c r="J44" s="20">
        <v>1</v>
      </c>
      <c r="K44" s="40">
        <v>6.8</v>
      </c>
      <c r="L44" s="25" t="s">
        <v>151</v>
      </c>
      <c r="M44" s="35">
        <v>44.230800000000002</v>
      </c>
      <c r="N44" s="161"/>
      <c r="O44" s="161"/>
      <c r="P44" s="161"/>
      <c r="Q44" s="161"/>
    </row>
    <row r="45" spans="2:19" s="36" customFormat="1" ht="19.95" customHeight="1" x14ac:dyDescent="0.25">
      <c r="B45" s="159"/>
      <c r="C45" s="159"/>
      <c r="D45" s="159"/>
      <c r="E45" s="162"/>
      <c r="F45" s="159"/>
      <c r="G45" s="37">
        <v>2</v>
      </c>
      <c r="H45" s="20" t="s">
        <v>133</v>
      </c>
      <c r="I45" s="39"/>
      <c r="J45" s="20">
        <v>1</v>
      </c>
      <c r="K45" s="40">
        <v>0.2</v>
      </c>
      <c r="L45" s="20" t="s">
        <v>152</v>
      </c>
      <c r="M45" s="35">
        <v>1.6235999999999999</v>
      </c>
      <c r="N45" s="162"/>
      <c r="O45" s="162"/>
      <c r="P45" s="162"/>
      <c r="Q45" s="162"/>
    </row>
    <row r="46" spans="2:19" s="36" customFormat="1" ht="19.95" customHeight="1" x14ac:dyDescent="0.25">
      <c r="B46" s="160">
        <v>3</v>
      </c>
      <c r="C46" s="160" t="s">
        <v>134</v>
      </c>
      <c r="D46" s="160" t="s">
        <v>28</v>
      </c>
      <c r="E46" s="160" t="s">
        <v>87</v>
      </c>
      <c r="F46" s="160">
        <v>1</v>
      </c>
      <c r="G46" s="37">
        <v>1</v>
      </c>
      <c r="H46" s="20" t="s">
        <v>239</v>
      </c>
      <c r="I46" s="39"/>
      <c r="J46" s="20">
        <v>1</v>
      </c>
      <c r="K46" s="40">
        <v>2</v>
      </c>
      <c r="L46" s="20" t="s">
        <v>229</v>
      </c>
      <c r="M46" s="40">
        <v>10.508361499999999</v>
      </c>
      <c r="N46" s="160">
        <v>8486209000</v>
      </c>
      <c r="O46" s="160" t="s">
        <v>42</v>
      </c>
      <c r="P46" s="160">
        <v>1</v>
      </c>
      <c r="Q46" s="160"/>
    </row>
    <row r="47" spans="2:19" s="36" customFormat="1" ht="19.95" customHeight="1" x14ac:dyDescent="0.25">
      <c r="B47" s="161"/>
      <c r="C47" s="161"/>
      <c r="D47" s="161"/>
      <c r="E47" s="161"/>
      <c r="F47" s="161"/>
      <c r="G47" s="37">
        <v>1</v>
      </c>
      <c r="H47" s="20" t="s">
        <v>240</v>
      </c>
      <c r="I47" s="39"/>
      <c r="J47" s="20">
        <v>1</v>
      </c>
      <c r="K47" s="40">
        <v>3</v>
      </c>
      <c r="L47" s="20" t="s">
        <v>230</v>
      </c>
      <c r="M47" s="40">
        <v>16.445543499999999</v>
      </c>
      <c r="N47" s="161"/>
      <c r="O47" s="161"/>
      <c r="P47" s="161"/>
      <c r="Q47" s="161"/>
    </row>
    <row r="48" spans="2:19" s="36" customFormat="1" ht="19.95" customHeight="1" x14ac:dyDescent="0.25">
      <c r="B48" s="161"/>
      <c r="C48" s="161"/>
      <c r="D48" s="161"/>
      <c r="E48" s="161"/>
      <c r="F48" s="161"/>
      <c r="G48" s="37">
        <v>1</v>
      </c>
      <c r="H48" s="20" t="s">
        <v>241</v>
      </c>
      <c r="I48" s="39"/>
      <c r="J48" s="20">
        <v>1</v>
      </c>
      <c r="K48" s="40">
        <v>1.6</v>
      </c>
      <c r="L48" s="20" t="s">
        <v>232</v>
      </c>
      <c r="M48" s="40">
        <v>13.017863</v>
      </c>
      <c r="N48" s="161"/>
      <c r="O48" s="161"/>
      <c r="P48" s="161"/>
      <c r="Q48" s="161"/>
    </row>
    <row r="49" spans="2:17" s="36" customFormat="1" ht="19.95" customHeight="1" x14ac:dyDescent="0.25">
      <c r="B49" s="161"/>
      <c r="C49" s="161"/>
      <c r="D49" s="161"/>
      <c r="E49" s="161"/>
      <c r="F49" s="161"/>
      <c r="G49" s="37">
        <v>1</v>
      </c>
      <c r="H49" s="20" t="s">
        <v>242</v>
      </c>
      <c r="I49" s="39"/>
      <c r="J49" s="20">
        <v>1</v>
      </c>
      <c r="K49" s="40">
        <v>3.2</v>
      </c>
      <c r="L49" s="20" t="s">
        <v>231</v>
      </c>
      <c r="M49" s="40">
        <v>16.513139500000001</v>
      </c>
      <c r="N49" s="161"/>
      <c r="O49" s="161"/>
      <c r="P49" s="161"/>
      <c r="Q49" s="161"/>
    </row>
    <row r="50" spans="2:17" s="36" customFormat="1" ht="19.95" customHeight="1" x14ac:dyDescent="0.25">
      <c r="B50" s="161"/>
      <c r="C50" s="161"/>
      <c r="D50" s="161"/>
      <c r="E50" s="161"/>
      <c r="F50" s="161"/>
      <c r="G50" s="37">
        <v>1</v>
      </c>
      <c r="H50" s="20" t="s">
        <v>243</v>
      </c>
      <c r="I50" s="39"/>
      <c r="J50" s="20">
        <v>1</v>
      </c>
      <c r="K50" s="40">
        <v>2</v>
      </c>
      <c r="L50" s="20" t="s">
        <v>229</v>
      </c>
      <c r="M50" s="40">
        <v>10.508361499999999</v>
      </c>
      <c r="N50" s="161"/>
      <c r="O50" s="161"/>
      <c r="P50" s="161"/>
      <c r="Q50" s="161"/>
    </row>
    <row r="51" spans="2:17" s="36" customFormat="1" ht="19.95" customHeight="1" x14ac:dyDescent="0.25">
      <c r="B51" s="161"/>
      <c r="C51" s="161"/>
      <c r="D51" s="161"/>
      <c r="E51" s="161"/>
      <c r="F51" s="161"/>
      <c r="G51" s="37">
        <v>1</v>
      </c>
      <c r="H51" s="20" t="s">
        <v>244</v>
      </c>
      <c r="I51" s="39"/>
      <c r="J51" s="20">
        <v>1</v>
      </c>
      <c r="K51" s="40">
        <v>3</v>
      </c>
      <c r="L51" s="20" t="s">
        <v>230</v>
      </c>
      <c r="M51" s="40">
        <v>16.445543499999999</v>
      </c>
      <c r="N51" s="161"/>
      <c r="O51" s="161"/>
      <c r="P51" s="161"/>
      <c r="Q51" s="161"/>
    </row>
    <row r="52" spans="2:17" s="36" customFormat="1" ht="19.95" customHeight="1" x14ac:dyDescent="0.25">
      <c r="B52" s="161"/>
      <c r="C52" s="161"/>
      <c r="D52" s="161"/>
      <c r="E52" s="161"/>
      <c r="F52" s="161"/>
      <c r="G52" s="37">
        <v>1</v>
      </c>
      <c r="H52" s="20" t="s">
        <v>245</v>
      </c>
      <c r="I52" s="39"/>
      <c r="J52" s="20">
        <v>1</v>
      </c>
      <c r="K52" s="40">
        <v>1.6</v>
      </c>
      <c r="L52" s="20" t="s">
        <v>232</v>
      </c>
      <c r="M52" s="40">
        <v>13.017863</v>
      </c>
      <c r="N52" s="161"/>
      <c r="O52" s="161"/>
      <c r="P52" s="161"/>
      <c r="Q52" s="161"/>
    </row>
    <row r="53" spans="2:17" s="36" customFormat="1" ht="19.95" customHeight="1" x14ac:dyDescent="0.25">
      <c r="B53" s="162"/>
      <c r="C53" s="162"/>
      <c r="D53" s="162"/>
      <c r="E53" s="162"/>
      <c r="F53" s="162"/>
      <c r="G53" s="37">
        <v>1</v>
      </c>
      <c r="H53" s="20" t="s">
        <v>246</v>
      </c>
      <c r="I53" s="39"/>
      <c r="J53" s="20">
        <v>1</v>
      </c>
      <c r="K53" s="40">
        <v>3.2</v>
      </c>
      <c r="L53" s="20" t="s">
        <v>231</v>
      </c>
      <c r="M53" s="40">
        <v>16.513139500000001</v>
      </c>
      <c r="N53" s="162"/>
      <c r="O53" s="162"/>
      <c r="P53" s="162"/>
      <c r="Q53" s="162"/>
    </row>
    <row r="54" spans="2:17" ht="30" customHeight="1" x14ac:dyDescent="0.25">
      <c r="B54" s="158" t="s">
        <v>211</v>
      </c>
      <c r="C54" s="158"/>
      <c r="D54" s="158"/>
      <c r="E54" s="158"/>
      <c r="F54" s="158"/>
      <c r="G54" s="158"/>
      <c r="H54" s="158"/>
      <c r="I54" s="158"/>
      <c r="J54" s="17">
        <f>SUMPRODUCT($G$4:$G$53,J4:J53)</f>
        <v>92</v>
      </c>
      <c r="K54" s="31">
        <f>SUMPRODUCT($G$4:$G$53,K4:K53)</f>
        <v>206.08799999999997</v>
      </c>
      <c r="L54" s="17" t="s">
        <v>209</v>
      </c>
      <c r="M54" s="31">
        <f>SUMPRODUCT($G$4:$G$53,M4:M53)</f>
        <v>1433.3346990000007</v>
      </c>
      <c r="N54" s="17" t="s">
        <v>209</v>
      </c>
      <c r="O54" s="17" t="s">
        <v>209</v>
      </c>
      <c r="P54" s="17">
        <f>SUM(P4:P53)</f>
        <v>5</v>
      </c>
    </row>
  </sheetData>
  <mergeCells count="49">
    <mergeCell ref="N46:N53"/>
    <mergeCell ref="O46:O53"/>
    <mergeCell ref="P46:P53"/>
    <mergeCell ref="Q46:Q53"/>
    <mergeCell ref="H2:H3"/>
    <mergeCell ref="J12:J13"/>
    <mergeCell ref="J14:J15"/>
    <mergeCell ref="O2:P2"/>
    <mergeCell ref="Q2:Q3"/>
    <mergeCell ref="I2:I3"/>
    <mergeCell ref="J2:J3"/>
    <mergeCell ref="K2:K3"/>
    <mergeCell ref="L2:L3"/>
    <mergeCell ref="M2:M3"/>
    <mergeCell ref="N2:N3"/>
    <mergeCell ref="H41:H44"/>
    <mergeCell ref="B54:I54"/>
    <mergeCell ref="F46:F53"/>
    <mergeCell ref="E46:E53"/>
    <mergeCell ref="D46:D53"/>
    <mergeCell ref="C46:C53"/>
    <mergeCell ref="B46:B53"/>
    <mergeCell ref="B2:B3"/>
    <mergeCell ref="C2:C3"/>
    <mergeCell ref="D2:D3"/>
    <mergeCell ref="E2:E3"/>
    <mergeCell ref="F2:F3"/>
    <mergeCell ref="B4:B40"/>
    <mergeCell ref="H12:H13"/>
    <mergeCell ref="H14:H15"/>
    <mergeCell ref="I12:I13"/>
    <mergeCell ref="I14:I15"/>
    <mergeCell ref="F4:F40"/>
    <mergeCell ref="E4:E40"/>
    <mergeCell ref="D4:D40"/>
    <mergeCell ref="C4:C40"/>
    <mergeCell ref="F41:F45"/>
    <mergeCell ref="E41:E45"/>
    <mergeCell ref="D41:D45"/>
    <mergeCell ref="C41:C45"/>
    <mergeCell ref="B41:B45"/>
    <mergeCell ref="N4:N40"/>
    <mergeCell ref="N41:N45"/>
    <mergeCell ref="O4:O40"/>
    <mergeCell ref="P4:P40"/>
    <mergeCell ref="Q4:Q40"/>
    <mergeCell ref="O41:O45"/>
    <mergeCell ref="P41:P45"/>
    <mergeCell ref="Q41:Q45"/>
  </mergeCells>
  <phoneticPr fontId="2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A70790-90FF-4F5D-A8B1-4D283BB7297C}">
  <dimension ref="B2:P14"/>
  <sheetViews>
    <sheetView workbookViewId="0">
      <selection activeCell="J13" sqref="J13"/>
    </sheetView>
  </sheetViews>
  <sheetFormatPr defaultColWidth="9.109375" defaultRowHeight="15.6" x14ac:dyDescent="0.25"/>
  <cols>
    <col min="1" max="1" width="5.21875" style="8" customWidth="1"/>
    <col min="2" max="2" width="6.6640625" style="8" customWidth="1"/>
    <col min="3" max="6" width="10.44140625" style="8" customWidth="1"/>
    <col min="7" max="7" width="27.44140625" style="8" customWidth="1"/>
    <col min="8" max="8" width="26.21875" style="8" customWidth="1"/>
    <col min="9" max="9" width="10.44140625" style="8" customWidth="1"/>
    <col min="10" max="10" width="15.44140625" style="8" customWidth="1"/>
    <col min="11" max="11" width="20.88671875" style="8" customWidth="1"/>
    <col min="12" max="12" width="10.44140625" style="8" customWidth="1"/>
    <col min="13" max="13" width="20.44140625" style="8" customWidth="1"/>
    <col min="14" max="15" width="10.44140625" style="8" customWidth="1"/>
    <col min="16" max="16" width="31.21875" style="8" customWidth="1"/>
    <col min="17" max="16384" width="9.109375" style="8"/>
  </cols>
  <sheetData>
    <row r="2" spans="2:16" ht="25.2" customHeight="1" x14ac:dyDescent="0.25">
      <c r="B2" s="135" t="s">
        <v>0</v>
      </c>
      <c r="C2" s="135" t="s">
        <v>1</v>
      </c>
      <c r="D2" s="135" t="s">
        <v>19</v>
      </c>
      <c r="E2" s="135" t="s">
        <v>35</v>
      </c>
      <c r="F2" s="135" t="s">
        <v>74</v>
      </c>
      <c r="G2" s="135" t="s">
        <v>2</v>
      </c>
      <c r="H2" s="135" t="s">
        <v>34</v>
      </c>
      <c r="I2" s="135" t="s">
        <v>3</v>
      </c>
      <c r="J2" s="135" t="s">
        <v>52</v>
      </c>
      <c r="K2" s="135" t="s">
        <v>51</v>
      </c>
      <c r="L2" s="135" t="s">
        <v>60</v>
      </c>
      <c r="M2" s="135" t="s">
        <v>4</v>
      </c>
      <c r="N2" s="140" t="s">
        <v>39</v>
      </c>
      <c r="O2" s="141"/>
      <c r="P2" s="135" t="s">
        <v>5</v>
      </c>
    </row>
    <row r="3" spans="2:16" ht="25.2" customHeight="1" x14ac:dyDescent="0.25"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29" t="s">
        <v>40</v>
      </c>
      <c r="O3" s="29" t="s">
        <v>41</v>
      </c>
      <c r="P3" s="136"/>
    </row>
    <row r="4" spans="2:16" s="36" customFormat="1" ht="19.95" customHeight="1" x14ac:dyDescent="0.25">
      <c r="B4" s="160">
        <v>2</v>
      </c>
      <c r="C4" s="163"/>
      <c r="D4" s="164" t="s">
        <v>57</v>
      </c>
      <c r="E4" s="37" t="s">
        <v>36</v>
      </c>
      <c r="F4" s="164">
        <v>4</v>
      </c>
      <c r="G4" s="160" t="s">
        <v>55</v>
      </c>
      <c r="H4" s="160" t="s">
        <v>56</v>
      </c>
      <c r="I4" s="49">
        <v>4</v>
      </c>
      <c r="J4" s="20">
        <v>2.5</v>
      </c>
      <c r="K4" s="20" t="s">
        <v>58</v>
      </c>
      <c r="L4" s="44">
        <v>53.73</v>
      </c>
      <c r="M4" s="160">
        <v>8486209000</v>
      </c>
      <c r="N4" s="164" t="s">
        <v>42</v>
      </c>
      <c r="O4" s="164">
        <v>4</v>
      </c>
      <c r="P4" s="164" t="s">
        <v>54</v>
      </c>
    </row>
    <row r="5" spans="2:16" s="36" customFormat="1" ht="19.95" customHeight="1" x14ac:dyDescent="0.25">
      <c r="B5" s="162"/>
      <c r="C5" s="163"/>
      <c r="D5" s="166"/>
      <c r="E5" s="37" t="s">
        <v>53</v>
      </c>
      <c r="F5" s="166"/>
      <c r="G5" s="162"/>
      <c r="H5" s="162"/>
      <c r="I5" s="49">
        <v>1</v>
      </c>
      <c r="J5" s="20">
        <v>0.7</v>
      </c>
      <c r="K5" s="20" t="s">
        <v>59</v>
      </c>
      <c r="L5" s="20">
        <v>4.6500000000000004</v>
      </c>
      <c r="M5" s="162"/>
      <c r="N5" s="166"/>
      <c r="O5" s="166"/>
      <c r="P5" s="166"/>
    </row>
    <row r="6" spans="2:16" ht="30.45" customHeight="1" x14ac:dyDescent="0.25">
      <c r="B6" s="158" t="s">
        <v>61</v>
      </c>
      <c r="C6" s="158"/>
      <c r="D6" s="158"/>
      <c r="E6" s="158"/>
      <c r="F6" s="158"/>
      <c r="G6" s="158"/>
      <c r="H6" s="158"/>
      <c r="I6" s="59">
        <f>SUM(I4:I5)</f>
        <v>5</v>
      </c>
      <c r="J6" s="17">
        <f>SUMPRODUCT(I4:I5,J4:J5)</f>
        <v>10.7</v>
      </c>
      <c r="K6" s="32"/>
      <c r="L6" s="17">
        <f>SUM(L4:L5)</f>
        <v>58.379999999999995</v>
      </c>
      <c r="M6" s="10"/>
    </row>
    <row r="9" spans="2:16" x14ac:dyDescent="0.25">
      <c r="G9" s="8" t="e" cm="1" vm="1">
        <f t="array" aca="1" ref="G9" ca="1">+O9:GG17</f>
        <v>#VALUE!</v>
      </c>
    </row>
    <row r="14" spans="2:16" x14ac:dyDescent="0.25">
      <c r="J14" s="8" cm="1">
        <f t="array" aca="1" ref="J14" ca="1">+J14:O16</f>
        <v>0</v>
      </c>
    </row>
  </sheetData>
  <mergeCells count="25">
    <mergeCell ref="P2:P3"/>
    <mergeCell ref="L2:L3"/>
    <mergeCell ref="B2:B3"/>
    <mergeCell ref="C2:C3"/>
    <mergeCell ref="D2:D3"/>
    <mergeCell ref="E2:E3"/>
    <mergeCell ref="G2:G3"/>
    <mergeCell ref="H2:H3"/>
    <mergeCell ref="I2:I3"/>
    <mergeCell ref="J2:J3"/>
    <mergeCell ref="K2:K3"/>
    <mergeCell ref="M2:M3"/>
    <mergeCell ref="N2:O2"/>
    <mergeCell ref="N4:N5"/>
    <mergeCell ref="O4:O5"/>
    <mergeCell ref="P4:P5"/>
    <mergeCell ref="D4:D5"/>
    <mergeCell ref="M4:M5"/>
    <mergeCell ref="G4:G5"/>
    <mergeCell ref="H4:H5"/>
    <mergeCell ref="B6:H6"/>
    <mergeCell ref="F2:F3"/>
    <mergeCell ref="F4:F5"/>
    <mergeCell ref="C4:C5"/>
    <mergeCell ref="B4:B5"/>
  </mergeCells>
  <phoneticPr fontId="2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5375D1-8D04-4662-BF5A-D9E60ABB30B6}">
  <dimension ref="A1"/>
  <sheetViews>
    <sheetView workbookViewId="0">
      <selection activeCell="O26" sqref="O26"/>
    </sheetView>
  </sheetViews>
  <sheetFormatPr defaultRowHeight="13.8" x14ac:dyDescent="0.25"/>
  <sheetData/>
  <phoneticPr fontId="2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E3F26F-DA34-4299-8019-B2546DD1ACA6}">
  <dimension ref="B2:Q5"/>
  <sheetViews>
    <sheetView workbookViewId="0">
      <selection sqref="A1:XFD1048576"/>
    </sheetView>
  </sheetViews>
  <sheetFormatPr defaultColWidth="9.109375" defaultRowHeight="15.6" x14ac:dyDescent="0.25"/>
  <cols>
    <col min="1" max="1" width="5.21875" style="8" customWidth="1"/>
    <col min="2" max="2" width="6.6640625" style="8" customWidth="1"/>
    <col min="3" max="6" width="10.44140625" style="8" customWidth="1"/>
    <col min="7" max="7" width="10.6640625" style="8" hidden="1" customWidth="1"/>
    <col min="8" max="8" width="35.44140625" style="8" customWidth="1"/>
    <col min="9" max="9" width="20.44140625" style="8" customWidth="1"/>
    <col min="10" max="10" width="9.77734375" style="8" bestFit="1" customWidth="1"/>
    <col min="11" max="11" width="15.44140625" style="8" customWidth="1"/>
    <col min="12" max="12" width="20.44140625" style="8" customWidth="1"/>
    <col min="13" max="13" width="15.44140625" style="8" customWidth="1"/>
    <col min="14" max="14" width="20.44140625" style="8" customWidth="1"/>
    <col min="15" max="16" width="10.44140625" style="8" customWidth="1"/>
    <col min="17" max="17" width="31.21875" style="8" customWidth="1"/>
    <col min="18" max="16384" width="9.109375" style="8"/>
  </cols>
  <sheetData>
    <row r="2" spans="2:17" ht="25.2" customHeight="1" x14ac:dyDescent="0.25">
      <c r="B2" s="135" t="s">
        <v>0</v>
      </c>
      <c r="C2" s="135" t="s">
        <v>1</v>
      </c>
      <c r="D2" s="135" t="s">
        <v>19</v>
      </c>
      <c r="E2" s="135" t="s">
        <v>35</v>
      </c>
      <c r="F2" s="135" t="s">
        <v>74</v>
      </c>
      <c r="G2" s="28"/>
      <c r="H2" s="135" t="s">
        <v>2</v>
      </c>
      <c r="I2" s="135" t="s">
        <v>34</v>
      </c>
      <c r="J2" s="135" t="s">
        <v>3</v>
      </c>
      <c r="K2" s="135" t="s">
        <v>52</v>
      </c>
      <c r="L2" s="135" t="s">
        <v>51</v>
      </c>
      <c r="M2" s="135" t="s">
        <v>60</v>
      </c>
      <c r="N2" s="135" t="s">
        <v>4</v>
      </c>
      <c r="O2" s="140" t="s">
        <v>39</v>
      </c>
      <c r="P2" s="141"/>
      <c r="Q2" s="157" t="s">
        <v>5</v>
      </c>
    </row>
    <row r="3" spans="2:17" ht="25.2" customHeight="1" x14ac:dyDescent="0.25">
      <c r="B3" s="136"/>
      <c r="C3" s="136"/>
      <c r="D3" s="136"/>
      <c r="E3" s="136"/>
      <c r="F3" s="136"/>
      <c r="G3" s="30" t="s">
        <v>210</v>
      </c>
      <c r="H3" s="136"/>
      <c r="I3" s="136"/>
      <c r="J3" s="136"/>
      <c r="K3" s="136"/>
      <c r="L3" s="136"/>
      <c r="M3" s="136"/>
      <c r="N3" s="136"/>
      <c r="O3" s="29" t="s">
        <v>40</v>
      </c>
      <c r="P3" s="29" t="s">
        <v>41</v>
      </c>
      <c r="Q3" s="157"/>
    </row>
    <row r="4" spans="2:17" s="36" customFormat="1" ht="54.75" customHeight="1" x14ac:dyDescent="0.25">
      <c r="B4" s="20">
        <v>1</v>
      </c>
      <c r="C4" s="42"/>
      <c r="D4" s="41" t="s">
        <v>32</v>
      </c>
      <c r="E4" s="37" t="s">
        <v>90</v>
      </c>
      <c r="F4" s="37">
        <v>6</v>
      </c>
      <c r="G4" s="37">
        <v>7</v>
      </c>
      <c r="H4" s="13" t="s">
        <v>18</v>
      </c>
      <c r="I4" s="39" t="s">
        <v>552</v>
      </c>
      <c r="J4" s="13">
        <v>1</v>
      </c>
      <c r="K4" s="13">
        <v>1.9</v>
      </c>
      <c r="L4" s="20" t="s">
        <v>228</v>
      </c>
      <c r="M4" s="15">
        <v>16.399999999999999</v>
      </c>
      <c r="N4" s="20">
        <v>8514390090</v>
      </c>
      <c r="O4" s="37" t="s">
        <v>42</v>
      </c>
      <c r="P4" s="37">
        <v>6</v>
      </c>
      <c r="Q4" s="37"/>
    </row>
    <row r="5" spans="2:17" ht="30" customHeight="1" x14ac:dyDescent="0.25">
      <c r="B5" s="158" t="s">
        <v>211</v>
      </c>
      <c r="C5" s="158"/>
      <c r="D5" s="158"/>
      <c r="E5" s="158"/>
      <c r="F5" s="158"/>
      <c r="G5" s="158"/>
      <c r="H5" s="158"/>
      <c r="I5" s="158"/>
      <c r="J5" s="17">
        <f>SUMPRODUCT($G$4:$G$4,J4:J4)</f>
        <v>7</v>
      </c>
      <c r="K5" s="17">
        <f>SUMPRODUCT($G$4:$G$4,K4:K4)</f>
        <v>13.299999999999999</v>
      </c>
      <c r="L5" s="17" t="s">
        <v>209</v>
      </c>
      <c r="M5" s="17">
        <f>SUMPRODUCT($G$4:$G$4,M4:M4)</f>
        <v>114.79999999999998</v>
      </c>
      <c r="N5" s="17" t="s">
        <v>209</v>
      </c>
      <c r="O5" s="17" t="s">
        <v>209</v>
      </c>
      <c r="P5" s="17">
        <f>SUM(P4:P4)</f>
        <v>6</v>
      </c>
    </row>
  </sheetData>
  <mergeCells count="15">
    <mergeCell ref="B5:I5"/>
    <mergeCell ref="O2:P2"/>
    <mergeCell ref="Q2:Q3"/>
    <mergeCell ref="I2:I3"/>
    <mergeCell ref="J2:J3"/>
    <mergeCell ref="K2:K3"/>
    <mergeCell ref="L2:L3"/>
    <mergeCell ref="M2:M3"/>
    <mergeCell ref="N2:N3"/>
    <mergeCell ref="B2:B3"/>
    <mergeCell ref="C2:C3"/>
    <mergeCell ref="D2:D3"/>
    <mergeCell ref="E2:E3"/>
    <mergeCell ref="F2:F3"/>
    <mergeCell ref="H2:H3"/>
  </mergeCells>
  <phoneticPr fontId="2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EF51D-7130-423E-B5D8-01D3DBE30AE1}">
  <dimension ref="A1:P20"/>
  <sheetViews>
    <sheetView workbookViewId="0">
      <selection activeCell="H18" sqref="H18"/>
    </sheetView>
  </sheetViews>
  <sheetFormatPr defaultRowHeight="13.8" x14ac:dyDescent="0.25"/>
  <cols>
    <col min="7" max="7" width="24.21875" customWidth="1"/>
    <col min="11" max="11" width="33.6640625" customWidth="1"/>
    <col min="13" max="13" width="14.88671875" bestFit="1" customWidth="1"/>
  </cols>
  <sheetData>
    <row r="1" spans="1:16" ht="15.6" x14ac:dyDescent="0.25">
      <c r="A1" s="135" t="s">
        <v>383</v>
      </c>
      <c r="B1" s="135" t="s">
        <v>384</v>
      </c>
      <c r="C1" s="135" t="s">
        <v>385</v>
      </c>
      <c r="D1" s="135" t="s">
        <v>386</v>
      </c>
      <c r="E1" s="135" t="s">
        <v>387</v>
      </c>
      <c r="F1" s="75"/>
      <c r="G1" s="135" t="s">
        <v>388</v>
      </c>
      <c r="H1" s="135" t="s">
        <v>389</v>
      </c>
      <c r="I1" s="135" t="s">
        <v>390</v>
      </c>
      <c r="J1" s="135" t="s">
        <v>391</v>
      </c>
      <c r="K1" s="135" t="s">
        <v>392</v>
      </c>
      <c r="L1" s="135" t="s">
        <v>393</v>
      </c>
      <c r="M1" s="135" t="s">
        <v>394</v>
      </c>
      <c r="N1" s="140" t="s">
        <v>395</v>
      </c>
      <c r="O1" s="141"/>
      <c r="P1" s="157" t="s">
        <v>277</v>
      </c>
    </row>
    <row r="2" spans="1:16" ht="15.6" x14ac:dyDescent="0.25">
      <c r="A2" s="136"/>
      <c r="B2" s="136"/>
      <c r="C2" s="136"/>
      <c r="D2" s="136"/>
      <c r="E2" s="136"/>
      <c r="F2" s="76" t="s">
        <v>396</v>
      </c>
      <c r="G2" s="136"/>
      <c r="H2" s="136"/>
      <c r="I2" s="136"/>
      <c r="J2" s="136"/>
      <c r="K2" s="136"/>
      <c r="L2" s="136"/>
      <c r="M2" s="136"/>
      <c r="N2" s="77" t="s">
        <v>397</v>
      </c>
      <c r="O2" s="77" t="s">
        <v>273</v>
      </c>
      <c r="P2" s="157"/>
    </row>
    <row r="3" spans="1:16" ht="18" customHeight="1" x14ac:dyDescent="0.25">
      <c r="A3" s="160">
        <v>1</v>
      </c>
      <c r="B3" s="171" t="s">
        <v>398</v>
      </c>
      <c r="C3" s="168" t="s">
        <v>399</v>
      </c>
      <c r="D3" s="164" t="s">
        <v>400</v>
      </c>
      <c r="E3" s="164">
        <v>1</v>
      </c>
      <c r="F3" s="80">
        <v>1</v>
      </c>
      <c r="G3" s="13" t="s">
        <v>401</v>
      </c>
      <c r="H3" s="39"/>
      <c r="I3" s="13">
        <v>1</v>
      </c>
      <c r="J3" s="35">
        <v>3</v>
      </c>
      <c r="K3" s="79" t="s">
        <v>402</v>
      </c>
      <c r="L3" s="15">
        <f>3240/1000*5300/1000*3700/1000</f>
        <v>63.5364</v>
      </c>
      <c r="M3" s="160">
        <v>8486304900</v>
      </c>
      <c r="N3" s="164" t="s">
        <v>403</v>
      </c>
      <c r="O3" s="164">
        <v>1</v>
      </c>
      <c r="P3" s="164"/>
    </row>
    <row r="4" spans="1:16" ht="18" customHeight="1" x14ac:dyDescent="0.25">
      <c r="A4" s="161"/>
      <c r="B4" s="172"/>
      <c r="C4" s="169"/>
      <c r="D4" s="165"/>
      <c r="E4" s="165"/>
      <c r="F4" s="80">
        <v>1</v>
      </c>
      <c r="G4" s="13" t="s">
        <v>404</v>
      </c>
      <c r="H4" s="39"/>
      <c r="I4" s="13">
        <v>1</v>
      </c>
      <c r="J4" s="35">
        <v>3</v>
      </c>
      <c r="K4" s="79" t="s">
        <v>405</v>
      </c>
      <c r="L4" s="15">
        <f>3380/1000*5300/1000*3700/1000</f>
        <v>66.281800000000004</v>
      </c>
      <c r="M4" s="161"/>
      <c r="N4" s="165"/>
      <c r="O4" s="165"/>
      <c r="P4" s="165"/>
    </row>
    <row r="5" spans="1:16" ht="18" customHeight="1" x14ac:dyDescent="0.25">
      <c r="A5" s="161"/>
      <c r="B5" s="172"/>
      <c r="C5" s="169"/>
      <c r="D5" s="165"/>
      <c r="E5" s="165"/>
      <c r="F5" s="80">
        <v>1</v>
      </c>
      <c r="G5" s="13" t="s">
        <v>406</v>
      </c>
      <c r="H5" s="39"/>
      <c r="I5" s="13">
        <v>1</v>
      </c>
      <c r="J5" s="35">
        <v>2</v>
      </c>
      <c r="K5" s="79" t="s">
        <v>407</v>
      </c>
      <c r="L5" s="15">
        <f>2110/1000*5300/1000*3700/1000</f>
        <v>41.377099999999999</v>
      </c>
      <c r="M5" s="161"/>
      <c r="N5" s="165"/>
      <c r="O5" s="165"/>
      <c r="P5" s="165"/>
    </row>
    <row r="6" spans="1:16" ht="18" customHeight="1" x14ac:dyDescent="0.25">
      <c r="A6" s="161"/>
      <c r="B6" s="172"/>
      <c r="C6" s="169"/>
      <c r="D6" s="165"/>
      <c r="E6" s="165"/>
      <c r="F6" s="80">
        <v>1</v>
      </c>
      <c r="G6" s="13" t="s">
        <v>408</v>
      </c>
      <c r="H6" s="39"/>
      <c r="I6" s="13">
        <v>1</v>
      </c>
      <c r="J6" s="35">
        <v>3</v>
      </c>
      <c r="K6" s="79" t="s">
        <v>405</v>
      </c>
      <c r="L6" s="15">
        <f>3380/1000*5300/1000*3700/1000</f>
        <v>66.281800000000004</v>
      </c>
      <c r="M6" s="161"/>
      <c r="N6" s="165"/>
      <c r="O6" s="165"/>
      <c r="P6" s="165"/>
    </row>
    <row r="7" spans="1:16" ht="18" customHeight="1" x14ac:dyDescent="0.25">
      <c r="A7" s="161"/>
      <c r="B7" s="172"/>
      <c r="C7" s="169"/>
      <c r="D7" s="165"/>
      <c r="E7" s="165"/>
      <c r="F7" s="80">
        <v>1</v>
      </c>
      <c r="G7" s="13" t="s">
        <v>409</v>
      </c>
      <c r="H7" s="39"/>
      <c r="I7" s="13">
        <v>1</v>
      </c>
      <c r="J7" s="35">
        <v>3</v>
      </c>
      <c r="K7" s="79" t="s">
        <v>405</v>
      </c>
      <c r="L7" s="15">
        <f>3380/1000*5300/1000*3700/1000</f>
        <v>66.281800000000004</v>
      </c>
      <c r="M7" s="161"/>
      <c r="N7" s="165"/>
      <c r="O7" s="165"/>
      <c r="P7" s="165"/>
    </row>
    <row r="8" spans="1:16" ht="18" customHeight="1" x14ac:dyDescent="0.25">
      <c r="A8" s="161"/>
      <c r="B8" s="172"/>
      <c r="C8" s="169"/>
      <c r="D8" s="165"/>
      <c r="E8" s="165"/>
      <c r="F8" s="80">
        <v>1</v>
      </c>
      <c r="G8" s="13" t="s">
        <v>410</v>
      </c>
      <c r="H8" s="39"/>
      <c r="I8" s="13">
        <v>1</v>
      </c>
      <c r="J8" s="35">
        <v>2.6</v>
      </c>
      <c r="K8" s="79" t="s">
        <v>411</v>
      </c>
      <c r="L8" s="15">
        <f>2600/1000*5300/1000*3700/1000</f>
        <v>50.985999999999997</v>
      </c>
      <c r="M8" s="161"/>
      <c r="N8" s="165"/>
      <c r="O8" s="165"/>
      <c r="P8" s="166"/>
    </row>
    <row r="9" spans="1:16" ht="18" customHeight="1" x14ac:dyDescent="0.25">
      <c r="A9" s="162"/>
      <c r="B9" s="173"/>
      <c r="C9" s="170"/>
      <c r="D9" s="166"/>
      <c r="E9" s="166"/>
      <c r="F9" s="118">
        <v>1</v>
      </c>
      <c r="G9" s="13" t="s">
        <v>438</v>
      </c>
      <c r="H9" s="39"/>
      <c r="I9" s="117">
        <v>1</v>
      </c>
      <c r="J9" s="40">
        <v>0.45</v>
      </c>
      <c r="K9" s="117" t="s">
        <v>200</v>
      </c>
      <c r="L9" s="40">
        <v>4.5</v>
      </c>
      <c r="M9" s="162"/>
      <c r="N9" s="166"/>
      <c r="O9" s="166"/>
      <c r="P9" s="128"/>
    </row>
    <row r="10" spans="1:16" ht="16.2" x14ac:dyDescent="0.25">
      <c r="A10" s="158" t="s">
        <v>412</v>
      </c>
      <c r="B10" s="158"/>
      <c r="C10" s="158"/>
      <c r="D10" s="158"/>
      <c r="E10" s="158"/>
      <c r="F10" s="158"/>
      <c r="G10" s="158"/>
      <c r="H10" s="158"/>
      <c r="I10" s="78" t="e" cm="1">
        <f t="array" ref="I10">SUMPRODUCT($G$4:$G$10,I3:I8)</f>
        <v>#VALUE!</v>
      </c>
      <c r="J10" s="78" t="e">
        <f>SUMPRODUCT($G$4:$G$10,J3:J8)</f>
        <v>#VALUE!</v>
      </c>
      <c r="K10" s="78" t="s">
        <v>413</v>
      </c>
      <c r="L10" s="83" t="e">
        <f>SUMPRODUCT($G$4:$G$10,L3:L8)</f>
        <v>#VALUE!</v>
      </c>
      <c r="M10" s="78" t="s">
        <v>413</v>
      </c>
      <c r="N10" s="78" t="s">
        <v>413</v>
      </c>
      <c r="O10" s="78">
        <f>SUM(O3:O3)</f>
        <v>1</v>
      </c>
      <c r="P10" s="8"/>
    </row>
    <row r="11" spans="1:16" ht="15.6" x14ac:dyDescent="0.25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</row>
    <row r="12" spans="1:16" ht="15.6" x14ac:dyDescent="0.25">
      <c r="A12" s="135" t="s">
        <v>383</v>
      </c>
      <c r="B12" s="135" t="s">
        <v>384</v>
      </c>
      <c r="C12" s="135" t="s">
        <v>385</v>
      </c>
      <c r="D12" s="135" t="s">
        <v>386</v>
      </c>
      <c r="E12" s="135" t="s">
        <v>387</v>
      </c>
      <c r="F12" s="75"/>
      <c r="G12" s="135" t="s">
        <v>388</v>
      </c>
      <c r="H12" s="135" t="s">
        <v>389</v>
      </c>
      <c r="I12" s="135" t="s">
        <v>390</v>
      </c>
      <c r="J12" s="135" t="s">
        <v>391</v>
      </c>
      <c r="K12" s="135" t="s">
        <v>392</v>
      </c>
      <c r="L12" s="135" t="s">
        <v>393</v>
      </c>
      <c r="M12" s="135" t="s">
        <v>394</v>
      </c>
      <c r="N12" s="140" t="s">
        <v>395</v>
      </c>
      <c r="O12" s="141"/>
      <c r="P12" s="157" t="s">
        <v>277</v>
      </c>
    </row>
    <row r="13" spans="1:16" ht="15.6" x14ac:dyDescent="0.25">
      <c r="A13" s="136"/>
      <c r="B13" s="136"/>
      <c r="C13" s="136"/>
      <c r="D13" s="136"/>
      <c r="E13" s="136"/>
      <c r="F13" s="76" t="s">
        <v>396</v>
      </c>
      <c r="G13" s="136"/>
      <c r="H13" s="136"/>
      <c r="I13" s="136"/>
      <c r="J13" s="136"/>
      <c r="K13" s="136"/>
      <c r="L13" s="136"/>
      <c r="M13" s="136"/>
      <c r="N13" s="77" t="s">
        <v>397</v>
      </c>
      <c r="O13" s="77" t="s">
        <v>273</v>
      </c>
      <c r="P13" s="157"/>
    </row>
    <row r="14" spans="1:16" ht="19.5" customHeight="1" x14ac:dyDescent="0.25">
      <c r="A14" s="160">
        <v>1</v>
      </c>
      <c r="B14" s="171" t="s">
        <v>414</v>
      </c>
      <c r="C14" s="168" t="s">
        <v>399</v>
      </c>
      <c r="D14" s="164" t="s">
        <v>400</v>
      </c>
      <c r="E14" s="164">
        <v>1</v>
      </c>
      <c r="F14" s="80">
        <v>1</v>
      </c>
      <c r="G14" s="13" t="s">
        <v>415</v>
      </c>
      <c r="H14" s="39"/>
      <c r="I14" s="13">
        <v>1</v>
      </c>
      <c r="J14" s="35">
        <v>2.7</v>
      </c>
      <c r="K14" s="79" t="s">
        <v>416</v>
      </c>
      <c r="L14" s="15">
        <f>3080/1000*5300/1000*3890/1000</f>
        <v>63.500360000000008</v>
      </c>
      <c r="M14" s="190">
        <v>8486304900</v>
      </c>
      <c r="N14" s="164" t="s">
        <v>403</v>
      </c>
      <c r="O14" s="164">
        <v>1</v>
      </c>
      <c r="P14" s="164"/>
    </row>
    <row r="15" spans="1:16" ht="19.5" customHeight="1" x14ac:dyDescent="0.25">
      <c r="A15" s="161"/>
      <c r="B15" s="172"/>
      <c r="C15" s="169"/>
      <c r="D15" s="165"/>
      <c r="E15" s="165"/>
      <c r="F15" s="80">
        <v>1</v>
      </c>
      <c r="G15" s="13" t="s">
        <v>417</v>
      </c>
      <c r="H15" s="39"/>
      <c r="I15" s="13">
        <v>1</v>
      </c>
      <c r="J15" s="35">
        <v>2.2999999999999998</v>
      </c>
      <c r="K15" s="79" t="s">
        <v>418</v>
      </c>
      <c r="L15" s="15">
        <f>2950/1000*5300/1000*3890/1000</f>
        <v>60.820150000000005</v>
      </c>
      <c r="M15" s="191"/>
      <c r="N15" s="165"/>
      <c r="O15" s="165"/>
      <c r="P15" s="165"/>
    </row>
    <row r="16" spans="1:16" ht="19.5" customHeight="1" x14ac:dyDescent="0.25">
      <c r="A16" s="161"/>
      <c r="B16" s="172"/>
      <c r="C16" s="169"/>
      <c r="D16" s="165"/>
      <c r="E16" s="165"/>
      <c r="F16" s="80">
        <v>1</v>
      </c>
      <c r="G16" s="13" t="s">
        <v>419</v>
      </c>
      <c r="H16" s="39"/>
      <c r="I16" s="13">
        <v>1</v>
      </c>
      <c r="J16" s="35">
        <v>2.8</v>
      </c>
      <c r="K16" s="79" t="s">
        <v>420</v>
      </c>
      <c r="L16" s="15">
        <f>3130/1000*5300/1000*3890/1000</f>
        <v>64.531209999999987</v>
      </c>
      <c r="M16" s="191"/>
      <c r="N16" s="165"/>
      <c r="O16" s="165"/>
      <c r="P16" s="165"/>
    </row>
    <row r="17" spans="1:16" ht="19.5" customHeight="1" x14ac:dyDescent="0.25">
      <c r="A17" s="161"/>
      <c r="B17" s="172"/>
      <c r="C17" s="169"/>
      <c r="D17" s="165"/>
      <c r="E17" s="165"/>
      <c r="F17" s="80">
        <v>1</v>
      </c>
      <c r="G17" s="13"/>
      <c r="H17" s="39"/>
      <c r="I17" s="13"/>
      <c r="J17" s="35"/>
      <c r="K17" s="79"/>
      <c r="L17" s="15"/>
      <c r="M17" s="191"/>
      <c r="N17" s="165"/>
      <c r="O17" s="165"/>
      <c r="P17" s="165"/>
    </row>
    <row r="18" spans="1:16" ht="19.5" customHeight="1" x14ac:dyDescent="0.25">
      <c r="A18" s="161"/>
      <c r="B18" s="172"/>
      <c r="C18" s="169"/>
      <c r="D18" s="165"/>
      <c r="E18" s="165"/>
      <c r="F18" s="80">
        <v>1</v>
      </c>
      <c r="G18" s="13"/>
      <c r="H18" s="39"/>
      <c r="I18" s="13"/>
      <c r="J18" s="35"/>
      <c r="K18" s="79"/>
      <c r="L18" s="15"/>
      <c r="M18" s="191"/>
      <c r="N18" s="165"/>
      <c r="O18" s="165"/>
      <c r="P18" s="165"/>
    </row>
    <row r="19" spans="1:16" ht="19.5" customHeight="1" x14ac:dyDescent="0.25">
      <c r="A19" s="162"/>
      <c r="B19" s="173"/>
      <c r="C19" s="170"/>
      <c r="D19" s="166"/>
      <c r="E19" s="166"/>
      <c r="F19" s="80">
        <v>1</v>
      </c>
      <c r="G19" s="13"/>
      <c r="H19" s="39"/>
      <c r="I19" s="13"/>
      <c r="J19" s="35"/>
      <c r="K19" s="79"/>
      <c r="L19" s="15"/>
      <c r="M19" s="192"/>
      <c r="N19" s="166"/>
      <c r="O19" s="166"/>
      <c r="P19" s="166"/>
    </row>
    <row r="20" spans="1:16" ht="16.2" x14ac:dyDescent="0.25">
      <c r="A20" s="158" t="s">
        <v>412</v>
      </c>
      <c r="B20" s="158"/>
      <c r="C20" s="158"/>
      <c r="D20" s="158"/>
      <c r="E20" s="158"/>
      <c r="F20" s="158"/>
      <c r="G20" s="158"/>
      <c r="H20" s="158"/>
      <c r="I20" s="78" t="e">
        <f>SUMPRODUCT($G$4:$G$10,I14:I19)</f>
        <v>#VALUE!</v>
      </c>
      <c r="J20" s="78" t="e">
        <f>SUMPRODUCT($G$4:$G$10,J14:J19)</f>
        <v>#VALUE!</v>
      </c>
      <c r="K20" s="78" t="s">
        <v>413</v>
      </c>
      <c r="L20" s="83" t="e">
        <f>SUMPRODUCT($G$4:$G$10,L14:L19)</f>
        <v>#VALUE!</v>
      </c>
      <c r="M20" s="78" t="s">
        <v>413</v>
      </c>
      <c r="N20" s="78" t="s">
        <v>413</v>
      </c>
      <c r="O20" s="78">
        <f>SUM(O14:O14)</f>
        <v>1</v>
      </c>
      <c r="P20" s="8"/>
    </row>
  </sheetData>
  <mergeCells count="48">
    <mergeCell ref="M3:M9"/>
    <mergeCell ref="N3:N9"/>
    <mergeCell ref="O3:O9"/>
    <mergeCell ref="B3:B9"/>
    <mergeCell ref="A3:A9"/>
    <mergeCell ref="C3:C9"/>
    <mergeCell ref="D3:D9"/>
    <mergeCell ref="E3:E9"/>
    <mergeCell ref="G1:G2"/>
    <mergeCell ref="A1:A2"/>
    <mergeCell ref="B1:B2"/>
    <mergeCell ref="C1:C2"/>
    <mergeCell ref="D1:D2"/>
    <mergeCell ref="E1:E2"/>
    <mergeCell ref="N1:O1"/>
    <mergeCell ref="P1:P2"/>
    <mergeCell ref="H1:H2"/>
    <mergeCell ref="I1:I2"/>
    <mergeCell ref="J1:J2"/>
    <mergeCell ref="K1:K2"/>
    <mergeCell ref="L1:L2"/>
    <mergeCell ref="M1:M2"/>
    <mergeCell ref="P12:P13"/>
    <mergeCell ref="P3:P8"/>
    <mergeCell ref="A10:H10"/>
    <mergeCell ref="A12:A13"/>
    <mergeCell ref="B12:B13"/>
    <mergeCell ref="C12:C13"/>
    <mergeCell ref="D12:D13"/>
    <mergeCell ref="E12:E13"/>
    <mergeCell ref="G12:G13"/>
    <mergeCell ref="H12:H13"/>
    <mergeCell ref="I12:I13"/>
    <mergeCell ref="J12:J13"/>
    <mergeCell ref="K12:K13"/>
    <mergeCell ref="L12:L13"/>
    <mergeCell ref="M12:M13"/>
    <mergeCell ref="N12:O12"/>
    <mergeCell ref="N14:N19"/>
    <mergeCell ref="O14:O19"/>
    <mergeCell ref="P14:P19"/>
    <mergeCell ref="A20:H20"/>
    <mergeCell ref="A14:A19"/>
    <mergeCell ref="B14:B19"/>
    <mergeCell ref="C14:C19"/>
    <mergeCell ref="D14:D19"/>
    <mergeCell ref="E14:E19"/>
    <mergeCell ref="M14:M19"/>
  </mergeCells>
  <phoneticPr fontId="2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16495D-023A-4BD6-87A8-3AB873021E92}">
  <dimension ref="B1:Q4"/>
  <sheetViews>
    <sheetView workbookViewId="0">
      <selection activeCell="L11" sqref="L11"/>
    </sheetView>
  </sheetViews>
  <sheetFormatPr defaultRowHeight="13.8" x14ac:dyDescent="0.25"/>
  <cols>
    <col min="8" max="8" width="12.77734375" customWidth="1"/>
    <col min="9" max="9" width="19.44140625" customWidth="1"/>
    <col min="12" max="12" width="15.88671875" customWidth="1"/>
    <col min="14" max="14" width="16.77734375" customWidth="1"/>
  </cols>
  <sheetData>
    <row r="1" spans="2:17" s="8" customFormat="1" ht="25.2" customHeight="1" x14ac:dyDescent="0.25">
      <c r="B1" s="135" t="s">
        <v>0</v>
      </c>
      <c r="C1" s="135" t="s">
        <v>1</v>
      </c>
      <c r="D1" s="135" t="s">
        <v>19</v>
      </c>
      <c r="E1" s="135" t="s">
        <v>35</v>
      </c>
      <c r="F1" s="135" t="s">
        <v>74</v>
      </c>
      <c r="G1" s="119"/>
      <c r="H1" s="135" t="s">
        <v>2</v>
      </c>
      <c r="I1" s="135" t="s">
        <v>34</v>
      </c>
      <c r="J1" s="135" t="s">
        <v>3</v>
      </c>
      <c r="K1" s="135" t="s">
        <v>52</v>
      </c>
      <c r="L1" s="135" t="s">
        <v>51</v>
      </c>
      <c r="M1" s="135" t="s">
        <v>60</v>
      </c>
      <c r="N1" s="135" t="s">
        <v>4</v>
      </c>
      <c r="O1" s="140" t="s">
        <v>39</v>
      </c>
      <c r="P1" s="141"/>
      <c r="Q1" s="157" t="s">
        <v>5</v>
      </c>
    </row>
    <row r="2" spans="2:17" s="8" customFormat="1" ht="25.2" customHeight="1" x14ac:dyDescent="0.25">
      <c r="B2" s="136"/>
      <c r="C2" s="136"/>
      <c r="D2" s="136"/>
      <c r="E2" s="136"/>
      <c r="F2" s="136"/>
      <c r="G2" s="120" t="s">
        <v>210</v>
      </c>
      <c r="H2" s="136"/>
      <c r="I2" s="136"/>
      <c r="J2" s="136"/>
      <c r="K2" s="136"/>
      <c r="L2" s="136"/>
      <c r="M2" s="136"/>
      <c r="N2" s="136"/>
      <c r="O2" s="121" t="s">
        <v>40</v>
      </c>
      <c r="P2" s="121" t="s">
        <v>41</v>
      </c>
      <c r="Q2" s="157"/>
    </row>
    <row r="3" spans="2:17" s="36" customFormat="1" ht="54.75" customHeight="1" x14ac:dyDescent="0.25">
      <c r="B3" s="123">
        <v>1</v>
      </c>
      <c r="C3" s="126"/>
      <c r="D3" s="127" t="s">
        <v>598</v>
      </c>
      <c r="E3" s="124" t="s">
        <v>90</v>
      </c>
      <c r="F3" s="124">
        <v>1</v>
      </c>
      <c r="G3" s="124">
        <v>1</v>
      </c>
      <c r="H3" s="13" t="s">
        <v>614</v>
      </c>
      <c r="I3" s="123" t="s">
        <v>600</v>
      </c>
      <c r="J3" s="13">
        <v>1</v>
      </c>
      <c r="K3" s="13">
        <v>1.1000000000000001</v>
      </c>
      <c r="L3" s="123" t="s">
        <v>615</v>
      </c>
      <c r="M3" s="15">
        <v>17.600000000000001</v>
      </c>
      <c r="N3" s="123"/>
      <c r="O3" s="124" t="s">
        <v>42</v>
      </c>
      <c r="P3" s="124">
        <v>1</v>
      </c>
      <c r="Q3" s="124"/>
    </row>
    <row r="4" spans="2:17" s="8" customFormat="1" ht="30" customHeight="1" x14ac:dyDescent="0.25">
      <c r="B4" s="158" t="s">
        <v>211</v>
      </c>
      <c r="C4" s="158"/>
      <c r="D4" s="158"/>
      <c r="E4" s="158"/>
      <c r="F4" s="158"/>
      <c r="G4" s="158"/>
      <c r="H4" s="158"/>
      <c r="I4" s="158"/>
      <c r="J4" s="122"/>
      <c r="K4" s="122"/>
      <c r="L4" s="122" t="s">
        <v>209</v>
      </c>
      <c r="M4" s="122">
        <v>17.600000000000001</v>
      </c>
      <c r="N4" s="122" t="s">
        <v>209</v>
      </c>
      <c r="O4" s="122" t="s">
        <v>209</v>
      </c>
      <c r="P4" s="122"/>
    </row>
  </sheetData>
  <mergeCells count="15">
    <mergeCell ref="O1:P1"/>
    <mergeCell ref="Q1:Q2"/>
    <mergeCell ref="B4:I4"/>
    <mergeCell ref="I1:I2"/>
    <mergeCell ref="J1:J2"/>
    <mergeCell ref="K1:K2"/>
    <mergeCell ref="L1:L2"/>
    <mergeCell ref="M1:M2"/>
    <mergeCell ref="N1:N2"/>
    <mergeCell ref="B1:B2"/>
    <mergeCell ref="C1:C2"/>
    <mergeCell ref="D1:D2"/>
    <mergeCell ref="E1:E2"/>
    <mergeCell ref="F1:F2"/>
    <mergeCell ref="H1:H2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CB58D-07FA-4D43-A530-5E13E3098DF8}">
  <dimension ref="B2:S54"/>
  <sheetViews>
    <sheetView topLeftCell="F37" zoomScale="70" zoomScaleNormal="70" workbookViewId="0">
      <selection activeCell="U40" sqref="U40"/>
    </sheetView>
  </sheetViews>
  <sheetFormatPr defaultColWidth="9.109375" defaultRowHeight="22.2" x14ac:dyDescent="0.25"/>
  <cols>
    <col min="1" max="1" width="9.109375" style="11"/>
    <col min="2" max="2" width="15.44140625" style="11" customWidth="1"/>
    <col min="3" max="4" width="25.44140625" style="11" customWidth="1"/>
    <col min="5" max="5" width="11" style="11" customWidth="1"/>
    <col min="6" max="6" width="15.88671875" style="11" customWidth="1"/>
    <col min="7" max="7" width="11" style="11" customWidth="1"/>
    <col min="8" max="8" width="46.44140625" style="93" customWidth="1"/>
    <col min="9" max="11" width="11" style="11" customWidth="1"/>
    <col min="12" max="12" width="31.109375" style="11" customWidth="1"/>
    <col min="13" max="19" width="11" style="11" customWidth="1"/>
    <col min="20" max="16384" width="9.109375" style="11"/>
  </cols>
  <sheetData>
    <row r="2" spans="2:4" ht="25.2" customHeight="1" x14ac:dyDescent="0.25">
      <c r="B2" s="58" t="s">
        <v>19</v>
      </c>
      <c r="C2" s="58" t="s">
        <v>35</v>
      </c>
      <c r="D2" s="58" t="s">
        <v>4</v>
      </c>
    </row>
    <row r="3" spans="2:4" ht="19.95" customHeight="1" x14ac:dyDescent="0.25">
      <c r="B3" s="131" t="s">
        <v>21</v>
      </c>
      <c r="C3" s="9" t="s">
        <v>248</v>
      </c>
      <c r="D3" s="9">
        <v>8486209000</v>
      </c>
    </row>
    <row r="4" spans="2:4" ht="19.95" customHeight="1" x14ac:dyDescent="0.25">
      <c r="B4" s="132"/>
      <c r="C4" s="9" t="s">
        <v>249</v>
      </c>
      <c r="D4" s="9">
        <v>8486209000</v>
      </c>
    </row>
    <row r="5" spans="2:4" ht="19.95" customHeight="1" x14ac:dyDescent="0.25">
      <c r="B5" s="132"/>
      <c r="C5" s="9" t="s">
        <v>180</v>
      </c>
      <c r="D5" s="9">
        <v>8486204900</v>
      </c>
    </row>
    <row r="6" spans="2:4" ht="19.95" customHeight="1" x14ac:dyDescent="0.25">
      <c r="B6" s="144"/>
      <c r="C6" s="9" t="s">
        <v>250</v>
      </c>
      <c r="D6" s="9">
        <v>8486204900</v>
      </c>
    </row>
    <row r="7" spans="2:4" ht="19.95" customHeight="1" x14ac:dyDescent="0.25">
      <c r="B7" s="9" t="s">
        <v>38</v>
      </c>
      <c r="C7" s="9" t="s">
        <v>37</v>
      </c>
      <c r="D7" s="9">
        <v>8486403900</v>
      </c>
    </row>
    <row r="8" spans="2:4" ht="19.95" customHeight="1" x14ac:dyDescent="0.25">
      <c r="B8" s="131" t="s">
        <v>27</v>
      </c>
      <c r="C8" s="9" t="s">
        <v>251</v>
      </c>
      <c r="D8" s="9">
        <v>8486201000</v>
      </c>
    </row>
    <row r="9" spans="2:4" ht="19.95" customHeight="1" x14ac:dyDescent="0.25">
      <c r="B9" s="132"/>
      <c r="C9" s="9" t="s">
        <v>252</v>
      </c>
      <c r="D9" s="9">
        <v>8486202100</v>
      </c>
    </row>
    <row r="10" spans="2:4" ht="19.95" customHeight="1" x14ac:dyDescent="0.25">
      <c r="B10" s="144"/>
      <c r="C10" s="9" t="s">
        <v>37</v>
      </c>
      <c r="D10" s="9">
        <v>8486403900</v>
      </c>
    </row>
    <row r="11" spans="2:4" ht="19.95" customHeight="1" x14ac:dyDescent="0.25">
      <c r="B11" s="9" t="s">
        <v>44</v>
      </c>
      <c r="C11" s="9" t="s">
        <v>37</v>
      </c>
      <c r="D11" s="9">
        <v>8486403900</v>
      </c>
    </row>
    <row r="12" spans="2:4" ht="19.95" customHeight="1" x14ac:dyDescent="0.25">
      <c r="B12" s="131" t="s">
        <v>23</v>
      </c>
      <c r="C12" s="9" t="s">
        <v>253</v>
      </c>
      <c r="D12" s="9">
        <v>8486201000</v>
      </c>
    </row>
    <row r="13" spans="2:4" ht="19.95" customHeight="1" x14ac:dyDescent="0.25">
      <c r="B13" s="144"/>
      <c r="C13" s="9" t="s">
        <v>252</v>
      </c>
      <c r="D13" s="9">
        <v>8486202100</v>
      </c>
    </row>
    <row r="14" spans="2:4" ht="19.95" customHeight="1" x14ac:dyDescent="0.25">
      <c r="B14" s="9" t="s">
        <v>45</v>
      </c>
      <c r="C14" s="9" t="s">
        <v>37</v>
      </c>
      <c r="D14" s="9">
        <v>8486403900</v>
      </c>
    </row>
    <row r="15" spans="2:4" ht="19.95" customHeight="1" x14ac:dyDescent="0.25">
      <c r="B15" s="9" t="s">
        <v>46</v>
      </c>
      <c r="C15" s="9" t="s">
        <v>37</v>
      </c>
      <c r="D15" s="43"/>
    </row>
    <row r="16" spans="2:4" ht="19.95" customHeight="1" x14ac:dyDescent="0.25">
      <c r="B16" s="9" t="s">
        <v>26</v>
      </c>
      <c r="C16" s="9" t="s">
        <v>50</v>
      </c>
      <c r="D16" s="9">
        <v>8486202100</v>
      </c>
    </row>
    <row r="17" spans="2:19" ht="19.95" customHeight="1" x14ac:dyDescent="0.25">
      <c r="B17" s="9" t="s">
        <v>28</v>
      </c>
      <c r="C17" s="9" t="s">
        <v>48</v>
      </c>
      <c r="D17" s="9">
        <v>8486209000</v>
      </c>
    </row>
    <row r="18" spans="2:19" ht="19.95" customHeight="1" x14ac:dyDescent="0.25">
      <c r="B18" s="131" t="s">
        <v>29</v>
      </c>
      <c r="C18" s="9" t="s">
        <v>48</v>
      </c>
      <c r="D18" s="9">
        <v>8486209000</v>
      </c>
    </row>
    <row r="19" spans="2:19" ht="19.95" customHeight="1" x14ac:dyDescent="0.25">
      <c r="B19" s="144"/>
      <c r="C19" s="9" t="s">
        <v>178</v>
      </c>
      <c r="D19" s="9">
        <v>8479899990</v>
      </c>
    </row>
    <row r="20" spans="2:19" ht="19.95" customHeight="1" x14ac:dyDescent="0.25">
      <c r="B20" s="9" t="s">
        <v>30</v>
      </c>
      <c r="C20" s="9"/>
      <c r="D20" s="9">
        <v>8486209000</v>
      </c>
    </row>
    <row r="21" spans="2:19" ht="19.95" customHeight="1" x14ac:dyDescent="0.25">
      <c r="B21" s="9" t="s">
        <v>31</v>
      </c>
      <c r="C21" s="9"/>
      <c r="D21" s="9">
        <v>8486209000</v>
      </c>
    </row>
    <row r="22" spans="2:19" ht="19.95" customHeight="1" x14ac:dyDescent="0.25">
      <c r="B22" s="2" t="s">
        <v>32</v>
      </c>
      <c r="C22" s="9"/>
      <c r="D22" s="9">
        <v>8514390090</v>
      </c>
    </row>
    <row r="23" spans="2:19" ht="19.95" customHeight="1" x14ac:dyDescent="0.25">
      <c r="B23" s="2" t="s">
        <v>33</v>
      </c>
      <c r="C23" s="9"/>
      <c r="D23" s="2">
        <v>8486304900</v>
      </c>
    </row>
    <row r="24" spans="2:19" ht="19.95" customHeight="1" x14ac:dyDescent="0.25">
      <c r="B24" s="9" t="s">
        <v>20</v>
      </c>
      <c r="C24" s="9"/>
      <c r="D24" s="9">
        <v>8486403900</v>
      </c>
    </row>
    <row r="25" spans="2:19" ht="19.95" customHeight="1" x14ac:dyDescent="0.25"/>
    <row r="27" spans="2:19" ht="20.399999999999999" x14ac:dyDescent="0.35">
      <c r="B27" s="155" t="s">
        <v>257</v>
      </c>
      <c r="C27" s="155"/>
      <c r="D27" s="155"/>
      <c r="E27" s="155"/>
      <c r="F27" s="155"/>
      <c r="G27" s="155"/>
      <c r="H27" s="155"/>
      <c r="I27" s="155"/>
      <c r="J27" s="155"/>
      <c r="K27" s="155"/>
      <c r="L27" s="155"/>
      <c r="M27" s="155"/>
      <c r="N27" s="155"/>
      <c r="O27" s="155"/>
      <c r="P27" s="155"/>
      <c r="Q27" s="155"/>
      <c r="R27" s="155"/>
      <c r="S27" s="155"/>
    </row>
    <row r="28" spans="2:19" ht="20.399999999999999" x14ac:dyDescent="0.35">
      <c r="B28" s="155" t="s">
        <v>258</v>
      </c>
      <c r="C28" s="155"/>
      <c r="D28" s="155"/>
      <c r="E28" s="155"/>
      <c r="F28" s="155"/>
      <c r="G28" s="155"/>
      <c r="H28" s="155"/>
      <c r="I28" s="155"/>
      <c r="J28" s="155"/>
      <c r="K28" s="155"/>
      <c r="L28" s="155"/>
      <c r="M28" s="155"/>
      <c r="N28" s="155"/>
      <c r="O28" s="155"/>
      <c r="P28" s="155"/>
      <c r="Q28" s="155"/>
      <c r="R28" s="155"/>
      <c r="S28" s="155"/>
    </row>
    <row r="29" spans="2:19" ht="20.399999999999999" x14ac:dyDescent="0.35">
      <c r="B29" s="65"/>
      <c r="C29" s="65"/>
      <c r="D29" s="65"/>
      <c r="E29" s="65"/>
      <c r="F29" s="65"/>
      <c r="G29" s="65"/>
      <c r="H29" s="94"/>
      <c r="I29" s="65"/>
      <c r="J29" s="65"/>
      <c r="K29" s="65"/>
      <c r="L29" s="66"/>
      <c r="M29" s="65"/>
      <c r="N29" s="65"/>
      <c r="O29" s="65"/>
      <c r="P29" s="65"/>
      <c r="Q29" s="65"/>
      <c r="R29" s="156" t="s">
        <v>259</v>
      </c>
      <c r="S29" s="156"/>
    </row>
    <row r="30" spans="2:19" ht="32.4" x14ac:dyDescent="0.25">
      <c r="B30" s="67" t="s">
        <v>260</v>
      </c>
      <c r="C30" s="67" t="s">
        <v>261</v>
      </c>
      <c r="D30" s="67" t="s">
        <v>262</v>
      </c>
      <c r="E30" s="67" t="s">
        <v>263</v>
      </c>
      <c r="F30" s="67" t="s">
        <v>264</v>
      </c>
      <c r="G30" s="67" t="s">
        <v>265</v>
      </c>
      <c r="H30" s="95" t="s">
        <v>266</v>
      </c>
      <c r="I30" s="67" t="s">
        <v>267</v>
      </c>
      <c r="J30" s="67" t="s">
        <v>268</v>
      </c>
      <c r="K30" s="67" t="s">
        <v>269</v>
      </c>
      <c r="L30" s="67" t="s">
        <v>270</v>
      </c>
      <c r="M30" s="67" t="s">
        <v>271</v>
      </c>
      <c r="N30" s="67" t="s">
        <v>272</v>
      </c>
      <c r="O30" s="67" t="s">
        <v>273</v>
      </c>
      <c r="P30" s="67" t="s">
        <v>274</v>
      </c>
      <c r="Q30" s="67" t="s">
        <v>275</v>
      </c>
      <c r="R30" s="67" t="s">
        <v>276</v>
      </c>
      <c r="S30" s="67" t="s">
        <v>277</v>
      </c>
    </row>
    <row r="31" spans="2:19" ht="48.6" x14ac:dyDescent="0.25">
      <c r="B31" s="68" t="s">
        <v>278</v>
      </c>
      <c r="C31" s="69" t="s">
        <v>279</v>
      </c>
      <c r="D31" s="69" t="s">
        <v>280</v>
      </c>
      <c r="E31" s="69" t="s">
        <v>281</v>
      </c>
      <c r="F31" s="69" t="s">
        <v>282</v>
      </c>
      <c r="G31" s="69" t="s">
        <v>283</v>
      </c>
      <c r="H31" s="96" t="s">
        <v>284</v>
      </c>
      <c r="I31" s="69" t="s">
        <v>285</v>
      </c>
      <c r="J31" s="69" t="s">
        <v>286</v>
      </c>
      <c r="K31" s="69" t="s">
        <v>287</v>
      </c>
      <c r="L31" s="69" t="s">
        <v>288</v>
      </c>
      <c r="M31" s="69" t="s">
        <v>289</v>
      </c>
      <c r="N31" s="69" t="s">
        <v>290</v>
      </c>
      <c r="O31" s="69" t="s">
        <v>291</v>
      </c>
      <c r="P31" s="69" t="s">
        <v>292</v>
      </c>
      <c r="Q31" s="69" t="s">
        <v>293</v>
      </c>
      <c r="R31" s="69" t="s">
        <v>294</v>
      </c>
      <c r="S31" s="69" t="s">
        <v>295</v>
      </c>
    </row>
    <row r="32" spans="2:19" ht="53.25" customHeight="1" x14ac:dyDescent="0.25">
      <c r="B32" s="65"/>
      <c r="C32" s="147" t="s">
        <v>296</v>
      </c>
      <c r="D32" s="148"/>
      <c r="E32" s="70"/>
      <c r="F32" s="70"/>
      <c r="G32" s="70"/>
      <c r="H32" s="97" t="s">
        <v>297</v>
      </c>
      <c r="I32" s="70"/>
      <c r="J32" s="70"/>
      <c r="K32" s="70"/>
      <c r="L32" s="71" t="s">
        <v>298</v>
      </c>
      <c r="M32" s="72"/>
      <c r="N32" s="72"/>
      <c r="O32" s="72"/>
      <c r="P32" s="72"/>
      <c r="Q32" s="72"/>
      <c r="R32" s="72"/>
      <c r="S32" s="72"/>
    </row>
    <row r="33" spans="2:19" ht="53.25" customHeight="1" x14ac:dyDescent="0.25">
      <c r="B33" s="65"/>
      <c r="C33" s="147"/>
      <c r="D33" s="149"/>
      <c r="E33" s="70"/>
      <c r="F33" s="70"/>
      <c r="G33" s="70"/>
      <c r="H33" s="97" t="s">
        <v>299</v>
      </c>
      <c r="I33" s="70"/>
      <c r="J33" s="70"/>
      <c r="K33" s="70"/>
      <c r="L33" s="71" t="s">
        <v>300</v>
      </c>
      <c r="M33" s="72"/>
      <c r="N33" s="72"/>
      <c r="O33" s="72"/>
      <c r="P33" s="72"/>
      <c r="Q33" s="72"/>
      <c r="R33" s="73"/>
      <c r="S33" s="72"/>
    </row>
    <row r="34" spans="2:19" ht="53.25" customHeight="1" x14ac:dyDescent="0.25">
      <c r="B34" s="65"/>
      <c r="C34" s="147"/>
      <c r="D34" s="149"/>
      <c r="E34" s="70"/>
      <c r="F34" s="70"/>
      <c r="G34" s="70"/>
      <c r="H34" s="97" t="s">
        <v>301</v>
      </c>
      <c r="I34" s="70"/>
      <c r="J34" s="70"/>
      <c r="K34" s="70"/>
      <c r="L34" s="71" t="s">
        <v>302</v>
      </c>
      <c r="M34" s="72"/>
      <c r="N34" s="72"/>
      <c r="O34" s="72"/>
      <c r="P34" s="72"/>
      <c r="Q34" s="72"/>
      <c r="R34" s="72"/>
      <c r="S34" s="72"/>
    </row>
    <row r="35" spans="2:19" ht="53.25" customHeight="1" x14ac:dyDescent="0.25">
      <c r="B35" s="65"/>
      <c r="C35" s="147"/>
      <c r="D35" s="149"/>
      <c r="E35" s="70"/>
      <c r="F35" s="70"/>
      <c r="G35" s="70"/>
      <c r="H35" s="97" t="s">
        <v>303</v>
      </c>
      <c r="I35" s="70"/>
      <c r="J35" s="70"/>
      <c r="K35" s="70"/>
      <c r="L35" s="70">
        <v>8486909990</v>
      </c>
      <c r="M35" s="72"/>
      <c r="N35" s="72"/>
      <c r="O35" s="72"/>
      <c r="P35" s="72"/>
      <c r="Q35" s="72"/>
      <c r="R35" s="72"/>
      <c r="S35" s="72"/>
    </row>
    <row r="36" spans="2:19" ht="53.25" customHeight="1" x14ac:dyDescent="0.25">
      <c r="B36" s="65"/>
      <c r="C36" s="147"/>
      <c r="D36" s="149"/>
      <c r="E36" s="70"/>
      <c r="F36" s="70"/>
      <c r="G36" s="70"/>
      <c r="H36" s="97" t="s">
        <v>304</v>
      </c>
      <c r="I36" s="70"/>
      <c r="J36" s="70"/>
      <c r="K36" s="70"/>
      <c r="L36" s="70">
        <v>8486202100</v>
      </c>
      <c r="M36" s="72"/>
      <c r="N36" s="72"/>
      <c r="O36" s="72"/>
      <c r="P36" s="72"/>
      <c r="Q36" s="72"/>
      <c r="R36" s="72"/>
      <c r="S36" s="72"/>
    </row>
    <row r="37" spans="2:19" ht="53.25" customHeight="1" x14ac:dyDescent="0.25">
      <c r="B37" s="65"/>
      <c r="C37" s="147"/>
      <c r="D37" s="149"/>
      <c r="E37" s="70"/>
      <c r="F37" s="70"/>
      <c r="G37" s="70"/>
      <c r="H37" s="97" t="s">
        <v>305</v>
      </c>
      <c r="I37" s="70"/>
      <c r="J37" s="70"/>
      <c r="K37" s="70"/>
      <c r="L37" s="70" t="s">
        <v>306</v>
      </c>
      <c r="M37" s="72"/>
      <c r="N37" s="72"/>
      <c r="O37" s="72"/>
      <c r="P37" s="72"/>
      <c r="Q37" s="72"/>
      <c r="R37" s="72"/>
      <c r="S37" s="72"/>
    </row>
    <row r="38" spans="2:19" ht="53.25" customHeight="1" x14ac:dyDescent="0.25">
      <c r="B38" s="65"/>
      <c r="C38" s="147"/>
      <c r="D38" s="149"/>
      <c r="E38" s="70"/>
      <c r="F38" s="70"/>
      <c r="G38" s="70"/>
      <c r="H38" s="97" t="s">
        <v>307</v>
      </c>
      <c r="I38" s="70"/>
      <c r="J38" s="70"/>
      <c r="K38" s="70"/>
      <c r="L38" s="74" t="s">
        <v>308</v>
      </c>
      <c r="M38" s="72"/>
      <c r="N38" s="72"/>
      <c r="O38" s="72"/>
      <c r="P38" s="72"/>
      <c r="Q38" s="72"/>
      <c r="R38" s="72"/>
      <c r="S38" s="72"/>
    </row>
    <row r="39" spans="2:19" ht="53.25" customHeight="1" x14ac:dyDescent="0.25">
      <c r="B39" s="65"/>
      <c r="C39" s="147"/>
      <c r="D39" s="150"/>
      <c r="E39" s="70"/>
      <c r="F39" s="70"/>
      <c r="G39" s="70"/>
      <c r="H39" s="97" t="s">
        <v>309</v>
      </c>
      <c r="I39" s="70"/>
      <c r="J39" s="70"/>
      <c r="K39" s="70"/>
      <c r="L39" s="71" t="s">
        <v>310</v>
      </c>
      <c r="M39" s="72"/>
      <c r="N39" s="72"/>
      <c r="O39" s="72"/>
      <c r="P39" s="72"/>
      <c r="Q39" s="72"/>
      <c r="R39" s="72"/>
      <c r="S39" s="72"/>
    </row>
    <row r="40" spans="2:19" ht="53.25" customHeight="1" x14ac:dyDescent="0.25">
      <c r="B40" s="65"/>
      <c r="C40" s="147" t="s">
        <v>311</v>
      </c>
      <c r="D40" s="152"/>
      <c r="E40" s="70"/>
      <c r="F40" s="70"/>
      <c r="G40" s="70"/>
      <c r="H40" s="97" t="s">
        <v>312</v>
      </c>
      <c r="I40" s="70"/>
      <c r="J40" s="70"/>
      <c r="K40" s="70"/>
      <c r="L40" s="74">
        <v>8486403900</v>
      </c>
      <c r="M40" s="72"/>
      <c r="N40" s="72"/>
      <c r="O40" s="72"/>
      <c r="P40" s="72"/>
      <c r="Q40" s="72"/>
      <c r="R40" s="72"/>
      <c r="S40" s="72"/>
    </row>
    <row r="41" spans="2:19" ht="53.25" customHeight="1" x14ac:dyDescent="0.25">
      <c r="B41" s="65"/>
      <c r="C41" s="151"/>
      <c r="D41" s="153"/>
      <c r="E41" s="70"/>
      <c r="F41" s="70"/>
      <c r="G41" s="70"/>
      <c r="H41" s="97" t="s">
        <v>313</v>
      </c>
      <c r="I41" s="70"/>
      <c r="J41" s="70"/>
      <c r="K41" s="70"/>
      <c r="L41" s="71" t="s">
        <v>314</v>
      </c>
      <c r="M41" s="72"/>
      <c r="N41" s="72"/>
      <c r="O41" s="72"/>
      <c r="P41" s="72"/>
      <c r="Q41" s="72"/>
      <c r="R41" s="72"/>
      <c r="S41" s="72"/>
    </row>
    <row r="42" spans="2:19" ht="53.25" customHeight="1" x14ac:dyDescent="0.25">
      <c r="B42" s="65"/>
      <c r="C42" s="151"/>
      <c r="D42" s="154"/>
      <c r="E42" s="70"/>
      <c r="F42" s="70"/>
      <c r="G42" s="70"/>
      <c r="H42" s="97" t="s">
        <v>315</v>
      </c>
      <c r="I42" s="70"/>
      <c r="J42" s="70"/>
      <c r="K42" s="70"/>
      <c r="L42" s="70">
        <v>8486403900</v>
      </c>
      <c r="M42" s="72"/>
      <c r="N42" s="72"/>
      <c r="O42" s="72"/>
      <c r="P42" s="72"/>
      <c r="Q42" s="72"/>
      <c r="R42" s="72"/>
      <c r="S42" s="72"/>
    </row>
    <row r="43" spans="2:19" ht="53.25" customHeight="1" x14ac:dyDescent="0.25">
      <c r="B43" s="65"/>
      <c r="C43" s="147" t="s">
        <v>316</v>
      </c>
      <c r="D43" s="152"/>
      <c r="E43" s="70"/>
      <c r="F43" s="70"/>
      <c r="G43" s="70"/>
      <c r="H43" s="97" t="s">
        <v>317</v>
      </c>
      <c r="I43" s="70"/>
      <c r="J43" s="70"/>
      <c r="K43" s="72"/>
      <c r="L43" s="70">
        <v>8486304900</v>
      </c>
      <c r="M43" s="72"/>
      <c r="N43" s="72"/>
      <c r="O43" s="72"/>
      <c r="P43" s="72"/>
      <c r="Q43" s="72"/>
      <c r="R43" s="72"/>
      <c r="S43" s="72"/>
    </row>
    <row r="44" spans="2:19" ht="53.25" customHeight="1" x14ac:dyDescent="0.25">
      <c r="B44" s="65"/>
      <c r="C44" s="151"/>
      <c r="D44" s="153"/>
      <c r="E44" s="70"/>
      <c r="F44" s="70"/>
      <c r="G44" s="70"/>
      <c r="H44" s="97" t="s">
        <v>318</v>
      </c>
      <c r="I44" s="70"/>
      <c r="J44" s="70"/>
      <c r="K44" s="70"/>
      <c r="L44" s="71" t="s">
        <v>319</v>
      </c>
      <c r="M44" s="72"/>
      <c r="N44" s="72"/>
      <c r="O44" s="72"/>
      <c r="P44" s="72"/>
      <c r="Q44" s="72"/>
      <c r="R44" s="72"/>
      <c r="S44" s="72"/>
    </row>
    <row r="45" spans="2:19" ht="53.25" customHeight="1" x14ac:dyDescent="0.25">
      <c r="B45" s="65"/>
      <c r="C45" s="151"/>
      <c r="D45" s="153"/>
      <c r="E45" s="70"/>
      <c r="F45" s="70"/>
      <c r="G45" s="70"/>
      <c r="H45" s="97" t="s">
        <v>320</v>
      </c>
      <c r="I45" s="70"/>
      <c r="J45" s="70"/>
      <c r="K45" s="70"/>
      <c r="L45" s="70">
        <v>8486209000</v>
      </c>
      <c r="M45" s="72"/>
      <c r="N45" s="72"/>
      <c r="O45" s="72"/>
      <c r="P45" s="72"/>
      <c r="Q45" s="72"/>
      <c r="R45" s="72"/>
      <c r="S45" s="72"/>
    </row>
    <row r="46" spans="2:19" ht="53.25" customHeight="1" x14ac:dyDescent="0.25">
      <c r="B46" s="65"/>
      <c r="C46" s="151"/>
      <c r="D46" s="153"/>
      <c r="E46" s="70"/>
      <c r="F46" s="70"/>
      <c r="G46" s="70"/>
      <c r="H46" s="97" t="s">
        <v>321</v>
      </c>
      <c r="I46" s="70"/>
      <c r="J46" s="70"/>
      <c r="K46" s="70"/>
      <c r="L46" s="70">
        <v>8486209000</v>
      </c>
      <c r="M46" s="72"/>
      <c r="N46" s="72"/>
      <c r="O46" s="72"/>
      <c r="P46" s="72"/>
      <c r="Q46" s="72"/>
      <c r="R46" s="72"/>
      <c r="S46" s="72"/>
    </row>
    <row r="47" spans="2:19" ht="53.25" customHeight="1" x14ac:dyDescent="0.25">
      <c r="B47" s="65"/>
      <c r="C47" s="151"/>
      <c r="D47" s="153"/>
      <c r="E47" s="72"/>
      <c r="F47" s="72"/>
      <c r="G47" s="72"/>
      <c r="H47" s="97" t="s">
        <v>322</v>
      </c>
      <c r="I47" s="72"/>
      <c r="J47" s="72"/>
      <c r="K47" s="72"/>
      <c r="L47" s="70">
        <v>9031499000</v>
      </c>
      <c r="M47" s="72"/>
      <c r="N47" s="72"/>
      <c r="O47" s="72"/>
      <c r="P47" s="72"/>
      <c r="Q47" s="72"/>
      <c r="R47" s="72"/>
      <c r="S47" s="72"/>
    </row>
    <row r="48" spans="2:19" ht="53.25" customHeight="1" x14ac:dyDescent="0.25">
      <c r="B48" s="65"/>
      <c r="C48" s="151"/>
      <c r="D48" s="153"/>
      <c r="E48" s="72"/>
      <c r="F48" s="72"/>
      <c r="G48" s="72"/>
      <c r="H48" s="97" t="s">
        <v>323</v>
      </c>
      <c r="I48" s="72"/>
      <c r="J48" s="72"/>
      <c r="K48" s="72"/>
      <c r="L48" s="70">
        <v>8421399090</v>
      </c>
      <c r="M48" s="72"/>
      <c r="N48" s="72"/>
      <c r="O48" s="72"/>
      <c r="P48" s="72"/>
      <c r="Q48" s="72"/>
      <c r="R48" s="72"/>
      <c r="S48" s="72"/>
    </row>
    <row r="49" spans="2:19" ht="53.25" customHeight="1" x14ac:dyDescent="0.25">
      <c r="B49" s="65"/>
      <c r="C49" s="151"/>
      <c r="D49" s="153"/>
      <c r="E49" s="72"/>
      <c r="F49" s="72"/>
      <c r="G49" s="72"/>
      <c r="H49" s="97" t="s">
        <v>324</v>
      </c>
      <c r="I49" s="72"/>
      <c r="J49" s="72"/>
      <c r="K49" s="72"/>
      <c r="L49" s="70">
        <v>8486403900</v>
      </c>
      <c r="M49" s="72"/>
      <c r="N49" s="72"/>
      <c r="O49" s="72"/>
      <c r="P49" s="72"/>
      <c r="Q49" s="72"/>
      <c r="R49" s="72"/>
      <c r="S49" s="72"/>
    </row>
    <row r="50" spans="2:19" ht="53.25" customHeight="1" x14ac:dyDescent="0.25">
      <c r="B50" s="65"/>
      <c r="C50" s="151"/>
      <c r="D50" s="153"/>
      <c r="E50" s="72"/>
      <c r="F50" s="72"/>
      <c r="G50" s="72"/>
      <c r="H50" s="97" t="s">
        <v>325</v>
      </c>
      <c r="I50" s="72"/>
      <c r="J50" s="72"/>
      <c r="K50" s="72"/>
      <c r="L50" s="70">
        <v>9031809090</v>
      </c>
      <c r="M50" s="72"/>
      <c r="N50" s="72"/>
      <c r="O50" s="72"/>
      <c r="P50" s="72"/>
      <c r="Q50" s="72"/>
      <c r="R50" s="72"/>
      <c r="S50" s="72"/>
    </row>
    <row r="51" spans="2:19" ht="53.25" customHeight="1" x14ac:dyDescent="0.25">
      <c r="B51" s="65"/>
      <c r="C51" s="151"/>
      <c r="D51" s="153"/>
      <c r="E51" s="72"/>
      <c r="F51" s="72"/>
      <c r="G51" s="72"/>
      <c r="H51" s="97" t="s">
        <v>326</v>
      </c>
      <c r="I51" s="72"/>
      <c r="J51" s="72"/>
      <c r="K51" s="72"/>
      <c r="L51" s="70">
        <v>9031809090</v>
      </c>
      <c r="M51" s="72"/>
      <c r="N51" s="72"/>
      <c r="O51" s="72"/>
      <c r="P51" s="72"/>
      <c r="Q51" s="72"/>
      <c r="R51" s="72"/>
      <c r="S51" s="72"/>
    </row>
    <row r="52" spans="2:19" ht="53.25" customHeight="1" x14ac:dyDescent="0.25">
      <c r="B52" s="65"/>
      <c r="C52" s="151"/>
      <c r="D52" s="153"/>
      <c r="E52" s="72"/>
      <c r="F52" s="72"/>
      <c r="G52" s="72"/>
      <c r="H52" s="97" t="s">
        <v>327</v>
      </c>
      <c r="I52" s="72"/>
      <c r="J52" s="72"/>
      <c r="K52" s="72"/>
      <c r="L52" s="70">
        <v>9031410000</v>
      </c>
      <c r="M52" s="72"/>
      <c r="N52" s="72"/>
      <c r="O52" s="72"/>
      <c r="P52" s="72"/>
      <c r="Q52" s="72"/>
      <c r="R52" s="72"/>
      <c r="S52" s="72"/>
    </row>
    <row r="53" spans="2:19" ht="53.25" customHeight="1" x14ac:dyDescent="0.25">
      <c r="B53" s="65"/>
      <c r="C53" s="151"/>
      <c r="D53" s="153"/>
      <c r="E53" s="72"/>
      <c r="F53" s="72"/>
      <c r="G53" s="72"/>
      <c r="H53" s="97" t="s">
        <v>328</v>
      </c>
      <c r="I53" s="72"/>
      <c r="J53" s="72"/>
      <c r="K53" s="72"/>
      <c r="L53" s="74" t="s">
        <v>329</v>
      </c>
      <c r="M53" s="72"/>
      <c r="N53" s="72"/>
      <c r="O53" s="72"/>
      <c r="P53" s="72"/>
      <c r="Q53" s="72"/>
      <c r="R53" s="72"/>
      <c r="S53" s="72"/>
    </row>
    <row r="54" spans="2:19" ht="53.25" customHeight="1" x14ac:dyDescent="0.25">
      <c r="B54" s="65"/>
      <c r="C54" s="151"/>
      <c r="D54" s="154"/>
      <c r="E54" s="72"/>
      <c r="F54" s="72"/>
      <c r="G54" s="72"/>
      <c r="H54" s="97" t="s">
        <v>330</v>
      </c>
      <c r="I54" s="72"/>
      <c r="J54" s="72"/>
      <c r="K54" s="72"/>
      <c r="L54" s="74" t="s">
        <v>331</v>
      </c>
      <c r="M54" s="72"/>
      <c r="N54" s="72"/>
      <c r="O54" s="72"/>
      <c r="P54" s="72"/>
      <c r="Q54" s="72"/>
      <c r="R54" s="72"/>
      <c r="S54" s="72"/>
    </row>
  </sheetData>
  <mergeCells count="13">
    <mergeCell ref="B28:S28"/>
    <mergeCell ref="R29:S29"/>
    <mergeCell ref="B3:B6"/>
    <mergeCell ref="B8:B10"/>
    <mergeCell ref="B12:B13"/>
    <mergeCell ref="B18:B19"/>
    <mergeCell ref="B27:S27"/>
    <mergeCell ref="C32:C39"/>
    <mergeCell ref="D32:D39"/>
    <mergeCell ref="C40:C42"/>
    <mergeCell ref="D40:D42"/>
    <mergeCell ref="C43:C54"/>
    <mergeCell ref="D43:D54"/>
  </mergeCells>
  <phoneticPr fontId="2" type="noConversion"/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1A7172-403C-4F96-B7D9-653FDA89F7F8}">
  <dimension ref="B2:Q5"/>
  <sheetViews>
    <sheetView workbookViewId="0">
      <selection activeCell="N12" sqref="N12"/>
    </sheetView>
  </sheetViews>
  <sheetFormatPr defaultColWidth="9.109375" defaultRowHeight="15.6" x14ac:dyDescent="0.25"/>
  <cols>
    <col min="1" max="1" width="5.21875" style="8" customWidth="1"/>
    <col min="2" max="2" width="6.6640625" style="8" customWidth="1"/>
    <col min="3" max="6" width="10.44140625" style="8" customWidth="1"/>
    <col min="7" max="7" width="10.6640625" style="8" hidden="1" customWidth="1"/>
    <col min="8" max="8" width="35.44140625" style="8" customWidth="1"/>
    <col min="9" max="9" width="20.44140625" style="8" customWidth="1"/>
    <col min="10" max="10" width="9.77734375" style="8" bestFit="1" customWidth="1"/>
    <col min="11" max="11" width="15.44140625" style="8" customWidth="1"/>
    <col min="12" max="12" width="20.44140625" style="8" customWidth="1"/>
    <col min="13" max="13" width="15.44140625" style="8" customWidth="1"/>
    <col min="14" max="14" width="20.44140625" style="8" customWidth="1"/>
    <col min="15" max="16" width="10.44140625" style="8" customWidth="1"/>
    <col min="17" max="17" width="31.21875" style="8" customWidth="1"/>
    <col min="18" max="16384" width="9.109375" style="8"/>
  </cols>
  <sheetData>
    <row r="2" spans="2:17" ht="25.2" customHeight="1" x14ac:dyDescent="0.25">
      <c r="B2" s="135" t="s">
        <v>0</v>
      </c>
      <c r="C2" s="135" t="s">
        <v>1</v>
      </c>
      <c r="D2" s="135" t="s">
        <v>19</v>
      </c>
      <c r="E2" s="135" t="s">
        <v>35</v>
      </c>
      <c r="F2" s="135" t="s">
        <v>74</v>
      </c>
      <c r="G2" s="119"/>
      <c r="H2" s="135" t="s">
        <v>2</v>
      </c>
      <c r="I2" s="135" t="s">
        <v>34</v>
      </c>
      <c r="J2" s="135" t="s">
        <v>3</v>
      </c>
      <c r="K2" s="135" t="s">
        <v>52</v>
      </c>
      <c r="L2" s="135" t="s">
        <v>51</v>
      </c>
      <c r="M2" s="135" t="s">
        <v>60</v>
      </c>
      <c r="N2" s="135" t="s">
        <v>4</v>
      </c>
      <c r="O2" s="140" t="s">
        <v>39</v>
      </c>
      <c r="P2" s="141"/>
      <c r="Q2" s="157" t="s">
        <v>5</v>
      </c>
    </row>
    <row r="3" spans="2:17" ht="25.2" customHeight="1" x14ac:dyDescent="0.25">
      <c r="B3" s="136"/>
      <c r="C3" s="136"/>
      <c r="D3" s="136"/>
      <c r="E3" s="136"/>
      <c r="F3" s="136"/>
      <c r="G3" s="120" t="s">
        <v>210</v>
      </c>
      <c r="H3" s="136"/>
      <c r="I3" s="136"/>
      <c r="J3" s="136"/>
      <c r="K3" s="136"/>
      <c r="L3" s="136"/>
      <c r="M3" s="136"/>
      <c r="N3" s="136"/>
      <c r="O3" s="121" t="s">
        <v>40</v>
      </c>
      <c r="P3" s="121" t="s">
        <v>41</v>
      </c>
      <c r="Q3" s="157"/>
    </row>
    <row r="4" spans="2:17" s="36" customFormat="1" ht="54.75" customHeight="1" x14ac:dyDescent="0.25">
      <c r="B4" s="123">
        <v>1</v>
      </c>
      <c r="C4" s="126"/>
      <c r="D4" s="127" t="s">
        <v>602</v>
      </c>
      <c r="E4" s="124" t="s">
        <v>90</v>
      </c>
      <c r="F4" s="124">
        <v>1</v>
      </c>
      <c r="G4" s="124">
        <v>7</v>
      </c>
      <c r="H4" s="13" t="s">
        <v>616</v>
      </c>
      <c r="I4" s="123" t="s">
        <v>605</v>
      </c>
      <c r="J4" s="13">
        <v>1</v>
      </c>
      <c r="K4" s="13">
        <v>3.5</v>
      </c>
      <c r="L4" s="125" t="s">
        <v>617</v>
      </c>
      <c r="M4" s="15">
        <v>23.26</v>
      </c>
      <c r="N4" s="123">
        <v>8514390090</v>
      </c>
      <c r="O4" s="124" t="s">
        <v>42</v>
      </c>
      <c r="P4" s="124">
        <v>1</v>
      </c>
      <c r="Q4" s="124"/>
    </row>
    <row r="5" spans="2:17" ht="30" customHeight="1" x14ac:dyDescent="0.25">
      <c r="B5" s="158" t="s">
        <v>211</v>
      </c>
      <c r="C5" s="158"/>
      <c r="D5" s="158"/>
      <c r="E5" s="158"/>
      <c r="F5" s="158"/>
      <c r="G5" s="158"/>
      <c r="H5" s="158"/>
      <c r="I5" s="158"/>
      <c r="J5" s="122">
        <v>1</v>
      </c>
      <c r="K5" s="122">
        <f>SUMPRODUCT($G$4:$G$4,K4:K4)</f>
        <v>24.5</v>
      </c>
      <c r="L5" s="122" t="s">
        <v>209</v>
      </c>
      <c r="M5" s="122">
        <f>SUMPRODUCT($G$4:$G$4,M4:M4)</f>
        <v>162.82000000000002</v>
      </c>
      <c r="N5" s="122" t="s">
        <v>209</v>
      </c>
      <c r="O5" s="122" t="s">
        <v>209</v>
      </c>
      <c r="P5" s="122">
        <f>SUM(P4:P4)</f>
        <v>1</v>
      </c>
    </row>
  </sheetData>
  <mergeCells count="15">
    <mergeCell ref="N2:N3"/>
    <mergeCell ref="O2:P2"/>
    <mergeCell ref="Q2:Q3"/>
    <mergeCell ref="B5:I5"/>
    <mergeCell ref="B2:B3"/>
    <mergeCell ref="C2:C3"/>
    <mergeCell ref="D2:D3"/>
    <mergeCell ref="E2:E3"/>
    <mergeCell ref="F2:F3"/>
    <mergeCell ref="H2:H3"/>
    <mergeCell ref="I2:I3"/>
    <mergeCell ref="J2:J3"/>
    <mergeCell ref="K2:K3"/>
    <mergeCell ref="L2:L3"/>
    <mergeCell ref="M2:M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2DD971-B2CC-4AAA-A207-09C9DA592E8A}">
  <dimension ref="B2:Q6"/>
  <sheetViews>
    <sheetView tabSelected="1" zoomScaleNormal="100" workbookViewId="0">
      <selection activeCell="J7" sqref="J7"/>
    </sheetView>
  </sheetViews>
  <sheetFormatPr defaultColWidth="9.109375" defaultRowHeight="15.6" x14ac:dyDescent="0.25"/>
  <cols>
    <col min="1" max="1" width="5.21875" style="8" customWidth="1"/>
    <col min="2" max="2" width="6.6640625" style="8" customWidth="1"/>
    <col min="3" max="6" width="10.44140625" style="8" customWidth="1"/>
    <col min="7" max="7" width="10.6640625" style="8" customWidth="1"/>
    <col min="8" max="8" width="35.44140625" style="8" customWidth="1"/>
    <col min="9" max="9" width="17.77734375" style="8" customWidth="1"/>
    <col min="10" max="10" width="9.77734375" style="8" bestFit="1" customWidth="1"/>
    <col min="11" max="11" width="15.44140625" style="8" customWidth="1"/>
    <col min="12" max="12" width="20.44140625" style="8" customWidth="1"/>
    <col min="13" max="13" width="15.44140625" style="8" customWidth="1"/>
    <col min="14" max="14" width="20.44140625" style="8" customWidth="1"/>
    <col min="15" max="16" width="10.44140625" style="8" customWidth="1"/>
    <col min="17" max="17" width="31.21875" style="8" customWidth="1"/>
    <col min="18" max="16384" width="9.109375" style="8"/>
  </cols>
  <sheetData>
    <row r="2" spans="2:17" ht="25.2" customHeight="1" x14ac:dyDescent="0.25">
      <c r="B2" s="135" t="s">
        <v>0</v>
      </c>
      <c r="C2" s="135" t="s">
        <v>1</v>
      </c>
      <c r="D2" s="135" t="s">
        <v>19</v>
      </c>
      <c r="E2" s="135" t="s">
        <v>35</v>
      </c>
      <c r="F2" s="135" t="s">
        <v>74</v>
      </c>
      <c r="G2" s="28"/>
      <c r="H2" s="135" t="s">
        <v>2</v>
      </c>
      <c r="I2" s="135" t="s">
        <v>34</v>
      </c>
      <c r="J2" s="135" t="s">
        <v>3</v>
      </c>
      <c r="K2" s="135" t="s">
        <v>52</v>
      </c>
      <c r="L2" s="135" t="s">
        <v>51</v>
      </c>
      <c r="M2" s="135" t="s">
        <v>60</v>
      </c>
      <c r="N2" s="135" t="s">
        <v>4</v>
      </c>
      <c r="O2" s="140" t="s">
        <v>39</v>
      </c>
      <c r="P2" s="141"/>
      <c r="Q2" s="157" t="s">
        <v>5</v>
      </c>
    </row>
    <row r="3" spans="2:17" ht="25.2" customHeight="1" x14ac:dyDescent="0.25">
      <c r="B3" s="136"/>
      <c r="C3" s="136"/>
      <c r="D3" s="136"/>
      <c r="E3" s="136"/>
      <c r="F3" s="136"/>
      <c r="G3" s="30" t="s">
        <v>210</v>
      </c>
      <c r="H3" s="136"/>
      <c r="I3" s="136"/>
      <c r="J3" s="136"/>
      <c r="K3" s="136"/>
      <c r="L3" s="136"/>
      <c r="M3" s="136"/>
      <c r="N3" s="136"/>
      <c r="O3" s="29" t="s">
        <v>40</v>
      </c>
      <c r="P3" s="29" t="s">
        <v>41</v>
      </c>
      <c r="Q3" s="157"/>
    </row>
    <row r="4" spans="2:17" s="36" customFormat="1" ht="39.75" customHeight="1" x14ac:dyDescent="0.25">
      <c r="B4" s="20">
        <v>1</v>
      </c>
      <c r="C4" s="42" t="s">
        <v>6</v>
      </c>
      <c r="D4" s="41" t="s">
        <v>20</v>
      </c>
      <c r="E4" s="37" t="s">
        <v>90</v>
      </c>
      <c r="F4" s="37">
        <v>1</v>
      </c>
      <c r="G4" s="37">
        <v>1</v>
      </c>
      <c r="H4" s="13" t="s">
        <v>6</v>
      </c>
      <c r="I4" s="39"/>
      <c r="J4" s="13">
        <v>1</v>
      </c>
      <c r="K4" s="13">
        <v>1.25</v>
      </c>
      <c r="L4" s="20" t="s">
        <v>247</v>
      </c>
      <c r="M4" s="15">
        <v>17.850000000000001</v>
      </c>
      <c r="N4" s="20">
        <v>8486403900</v>
      </c>
      <c r="O4" s="37" t="s">
        <v>42</v>
      </c>
      <c r="P4" s="37">
        <v>1</v>
      </c>
      <c r="Q4" s="37"/>
    </row>
    <row r="5" spans="2:17" s="36" customFormat="1" ht="39.75" customHeight="1" x14ac:dyDescent="0.25">
      <c r="B5" s="89">
        <v>1</v>
      </c>
      <c r="C5" s="91" t="s">
        <v>561</v>
      </c>
      <c r="D5" s="92" t="s">
        <v>20</v>
      </c>
      <c r="E5" s="88" t="s">
        <v>90</v>
      </c>
      <c r="F5" s="88">
        <v>132</v>
      </c>
      <c r="G5" s="88">
        <v>1</v>
      </c>
      <c r="H5" s="13" t="s">
        <v>562</v>
      </c>
      <c r="I5" s="39"/>
      <c r="J5" s="13">
        <v>132</v>
      </c>
      <c r="K5" s="13">
        <v>0.2</v>
      </c>
      <c r="L5" s="89" t="s">
        <v>456</v>
      </c>
      <c r="M5" s="15">
        <f>1.66*1.05*2.35</f>
        <v>4.09605</v>
      </c>
      <c r="N5" s="89">
        <v>8486403900</v>
      </c>
      <c r="O5" s="88" t="s">
        <v>42</v>
      </c>
      <c r="P5" s="88">
        <v>1</v>
      </c>
      <c r="Q5" s="88"/>
    </row>
    <row r="6" spans="2:17" ht="39.75" customHeight="1" x14ac:dyDescent="0.25">
      <c r="B6" s="158" t="s">
        <v>211</v>
      </c>
      <c r="C6" s="158"/>
      <c r="D6" s="158"/>
      <c r="E6" s="158"/>
      <c r="F6" s="158"/>
      <c r="G6" s="158"/>
      <c r="H6" s="158"/>
      <c r="I6" s="158"/>
      <c r="J6" s="17">
        <v>1</v>
      </c>
      <c r="K6" s="17">
        <v>27.25</v>
      </c>
      <c r="L6" s="17" t="s">
        <v>209</v>
      </c>
      <c r="M6" s="98">
        <f>M4+M5</f>
        <v>21.94605</v>
      </c>
      <c r="N6" s="17" t="s">
        <v>209</v>
      </c>
      <c r="O6" s="17" t="s">
        <v>209</v>
      </c>
      <c r="P6" s="17">
        <f>SUM(P4:P4)</f>
        <v>1</v>
      </c>
    </row>
  </sheetData>
  <mergeCells count="15">
    <mergeCell ref="O2:P2"/>
    <mergeCell ref="Q2:Q3"/>
    <mergeCell ref="B6:I6"/>
    <mergeCell ref="I2:I3"/>
    <mergeCell ref="J2:J3"/>
    <mergeCell ref="K2:K3"/>
    <mergeCell ref="L2:L3"/>
    <mergeCell ref="M2:M3"/>
    <mergeCell ref="N2:N3"/>
    <mergeCell ref="B2:B3"/>
    <mergeCell ref="C2:C3"/>
    <mergeCell ref="D2:D3"/>
    <mergeCell ref="E2:E3"/>
    <mergeCell ref="F2:F3"/>
    <mergeCell ref="H2:H3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C415B0-2CEC-4362-96C6-CFF531CC4101}">
  <dimension ref="B2:Q18"/>
  <sheetViews>
    <sheetView zoomScale="85" zoomScaleNormal="85" workbookViewId="0">
      <pane ySplit="3" topLeftCell="A4" activePane="bottomLeft" state="frozen"/>
      <selection pane="bottomLeft" activeCell="I21" sqref="I21"/>
    </sheetView>
  </sheetViews>
  <sheetFormatPr defaultColWidth="9.109375" defaultRowHeight="15.6" x14ac:dyDescent="0.25"/>
  <cols>
    <col min="1" max="1" width="5.21875" style="8" customWidth="1"/>
    <col min="2" max="2" width="6.6640625" style="8" customWidth="1"/>
    <col min="3" max="6" width="10.44140625" style="8" customWidth="1"/>
    <col min="7" max="7" width="10.44140625" style="8" hidden="1" customWidth="1"/>
    <col min="8" max="8" width="20.44140625" style="8" customWidth="1"/>
    <col min="9" max="9" width="30.44140625" style="8" customWidth="1"/>
    <col min="10" max="10" width="8.44140625" style="8" customWidth="1"/>
    <col min="11" max="11" width="15.44140625" style="8" customWidth="1"/>
    <col min="12" max="12" width="20.44140625" style="8" customWidth="1"/>
    <col min="13" max="14" width="15.44140625" style="8" customWidth="1"/>
    <col min="15" max="16" width="10.44140625" style="8" customWidth="1"/>
    <col min="17" max="17" width="35.44140625" style="8" customWidth="1"/>
    <col min="18" max="16384" width="9.109375" style="8"/>
  </cols>
  <sheetData>
    <row r="2" spans="2:17" ht="25.2" customHeight="1" x14ac:dyDescent="0.25">
      <c r="B2" s="135" t="s">
        <v>0</v>
      </c>
      <c r="C2" s="135" t="s">
        <v>1</v>
      </c>
      <c r="D2" s="135" t="s">
        <v>19</v>
      </c>
      <c r="E2" s="135" t="s">
        <v>35</v>
      </c>
      <c r="F2" s="135" t="s">
        <v>74</v>
      </c>
      <c r="G2" s="28"/>
      <c r="H2" s="135" t="s">
        <v>2</v>
      </c>
      <c r="I2" s="135" t="s">
        <v>34</v>
      </c>
      <c r="J2" s="135" t="s">
        <v>3</v>
      </c>
      <c r="K2" s="135" t="s">
        <v>52</v>
      </c>
      <c r="L2" s="135" t="s">
        <v>51</v>
      </c>
      <c r="M2" s="135" t="s">
        <v>60</v>
      </c>
      <c r="N2" s="135" t="s">
        <v>4</v>
      </c>
      <c r="O2" s="140" t="s">
        <v>39</v>
      </c>
      <c r="P2" s="141"/>
      <c r="Q2" s="157" t="s">
        <v>5</v>
      </c>
    </row>
    <row r="3" spans="2:17" ht="25.2" customHeight="1" x14ac:dyDescent="0.25">
      <c r="B3" s="136"/>
      <c r="C3" s="136"/>
      <c r="D3" s="136"/>
      <c r="E3" s="136"/>
      <c r="F3" s="136"/>
      <c r="G3" s="30" t="s">
        <v>210</v>
      </c>
      <c r="H3" s="136"/>
      <c r="I3" s="136"/>
      <c r="J3" s="136"/>
      <c r="K3" s="136"/>
      <c r="L3" s="136"/>
      <c r="M3" s="136"/>
      <c r="N3" s="136"/>
      <c r="O3" s="29" t="s">
        <v>40</v>
      </c>
      <c r="P3" s="29" t="s">
        <v>41</v>
      </c>
      <c r="Q3" s="157"/>
    </row>
    <row r="4" spans="2:17" s="36" customFormat="1" ht="19.95" customHeight="1" x14ac:dyDescent="0.25">
      <c r="B4" s="159">
        <v>1</v>
      </c>
      <c r="C4" s="163" t="s">
        <v>7</v>
      </c>
      <c r="D4" s="163" t="s">
        <v>21</v>
      </c>
      <c r="E4" s="163" t="s">
        <v>36</v>
      </c>
      <c r="F4" s="164">
        <v>3</v>
      </c>
      <c r="G4" s="37">
        <v>2</v>
      </c>
      <c r="H4" s="20" t="s">
        <v>428</v>
      </c>
      <c r="I4" s="167" t="s">
        <v>443</v>
      </c>
      <c r="J4" s="49">
        <v>1</v>
      </c>
      <c r="K4" s="20">
        <v>3.91</v>
      </c>
      <c r="L4" s="20" t="s">
        <v>194</v>
      </c>
      <c r="M4" s="40">
        <v>43.435000000000002</v>
      </c>
      <c r="N4" s="164">
        <v>8486209000</v>
      </c>
      <c r="O4" s="164" t="s">
        <v>42</v>
      </c>
      <c r="P4" s="164">
        <v>3</v>
      </c>
      <c r="Q4" s="163"/>
    </row>
    <row r="5" spans="2:17" s="36" customFormat="1" ht="19.95" customHeight="1" x14ac:dyDescent="0.25">
      <c r="B5" s="159"/>
      <c r="C5" s="163"/>
      <c r="D5" s="163"/>
      <c r="E5" s="163"/>
      <c r="F5" s="165"/>
      <c r="G5" s="37">
        <v>2</v>
      </c>
      <c r="H5" s="20" t="s">
        <v>429</v>
      </c>
      <c r="I5" s="159"/>
      <c r="J5" s="49">
        <v>1</v>
      </c>
      <c r="K5" s="40">
        <v>2.69</v>
      </c>
      <c r="L5" s="20" t="s">
        <v>195</v>
      </c>
      <c r="M5" s="40">
        <v>41.055</v>
      </c>
      <c r="N5" s="165"/>
      <c r="O5" s="165"/>
      <c r="P5" s="165"/>
      <c r="Q5" s="163"/>
    </row>
    <row r="6" spans="2:17" s="36" customFormat="1" ht="19.95" customHeight="1" x14ac:dyDescent="0.25">
      <c r="B6" s="159"/>
      <c r="C6" s="163"/>
      <c r="D6" s="163"/>
      <c r="E6" s="163"/>
      <c r="F6" s="165"/>
      <c r="G6" s="37">
        <v>2</v>
      </c>
      <c r="H6" s="20" t="s">
        <v>430</v>
      </c>
      <c r="I6" s="159"/>
      <c r="J6" s="49">
        <v>1</v>
      </c>
      <c r="K6" s="40">
        <v>2.74</v>
      </c>
      <c r="L6" s="20" t="s">
        <v>196</v>
      </c>
      <c r="M6" s="40">
        <v>44.625</v>
      </c>
      <c r="N6" s="165"/>
      <c r="O6" s="165"/>
      <c r="P6" s="165"/>
      <c r="Q6" s="163"/>
    </row>
    <row r="7" spans="2:17" s="36" customFormat="1" ht="19.95" customHeight="1" x14ac:dyDescent="0.25">
      <c r="B7" s="159"/>
      <c r="C7" s="163"/>
      <c r="D7" s="163"/>
      <c r="E7" s="163"/>
      <c r="F7" s="165"/>
      <c r="G7" s="37">
        <v>2</v>
      </c>
      <c r="H7" s="20" t="s">
        <v>431</v>
      </c>
      <c r="I7" s="159"/>
      <c r="J7" s="49">
        <v>1</v>
      </c>
      <c r="K7" s="40">
        <v>2.5</v>
      </c>
      <c r="L7" s="20" t="s">
        <v>195</v>
      </c>
      <c r="M7" s="40">
        <v>41.055</v>
      </c>
      <c r="N7" s="165"/>
      <c r="O7" s="165"/>
      <c r="P7" s="165"/>
      <c r="Q7" s="163"/>
    </row>
    <row r="8" spans="2:17" s="36" customFormat="1" ht="19.95" customHeight="1" x14ac:dyDescent="0.25">
      <c r="B8" s="159"/>
      <c r="C8" s="163"/>
      <c r="D8" s="163"/>
      <c r="E8" s="163"/>
      <c r="F8" s="165"/>
      <c r="G8" s="37">
        <v>2</v>
      </c>
      <c r="H8" s="20" t="s">
        <v>432</v>
      </c>
      <c r="I8" s="159"/>
      <c r="J8" s="49">
        <v>1</v>
      </c>
      <c r="K8" s="40">
        <v>1.86</v>
      </c>
      <c r="L8" s="20" t="s">
        <v>197</v>
      </c>
      <c r="M8" s="40">
        <v>36.295000000000002</v>
      </c>
      <c r="N8" s="165"/>
      <c r="O8" s="165"/>
      <c r="P8" s="165"/>
      <c r="Q8" s="163"/>
    </row>
    <row r="9" spans="2:17" s="36" customFormat="1" ht="19.95" customHeight="1" x14ac:dyDescent="0.25">
      <c r="B9" s="159"/>
      <c r="C9" s="163"/>
      <c r="D9" s="163"/>
      <c r="E9" s="163"/>
      <c r="F9" s="165"/>
      <c r="G9" s="37">
        <v>2</v>
      </c>
      <c r="H9" s="20" t="s">
        <v>433</v>
      </c>
      <c r="I9" s="159"/>
      <c r="J9" s="49">
        <v>1</v>
      </c>
      <c r="K9" s="40">
        <v>1.65</v>
      </c>
      <c r="L9" s="20" t="s">
        <v>197</v>
      </c>
      <c r="M9" s="40">
        <v>36.295000000000002</v>
      </c>
      <c r="N9" s="165"/>
      <c r="O9" s="165"/>
      <c r="P9" s="165"/>
      <c r="Q9" s="163"/>
    </row>
    <row r="10" spans="2:17" s="36" customFormat="1" ht="19.95" customHeight="1" x14ac:dyDescent="0.25">
      <c r="B10" s="159"/>
      <c r="C10" s="163"/>
      <c r="D10" s="163"/>
      <c r="E10" s="163"/>
      <c r="F10" s="165"/>
      <c r="G10" s="37">
        <v>2</v>
      </c>
      <c r="H10" s="20" t="s">
        <v>434</v>
      </c>
      <c r="I10" s="159"/>
      <c r="J10" s="49">
        <v>1</v>
      </c>
      <c r="K10" s="40">
        <v>4.8600000000000003</v>
      </c>
      <c r="L10" s="20" t="s">
        <v>198</v>
      </c>
      <c r="M10" s="40">
        <v>56.524999999999999</v>
      </c>
      <c r="N10" s="165"/>
      <c r="O10" s="165"/>
      <c r="P10" s="165"/>
      <c r="Q10" s="163"/>
    </row>
    <row r="11" spans="2:17" s="36" customFormat="1" ht="19.95" customHeight="1" x14ac:dyDescent="0.25">
      <c r="B11" s="159"/>
      <c r="C11" s="163"/>
      <c r="D11" s="163"/>
      <c r="E11" s="163"/>
      <c r="F11" s="165"/>
      <c r="G11" s="37">
        <v>2</v>
      </c>
      <c r="H11" s="20" t="s">
        <v>435</v>
      </c>
      <c r="I11" s="159"/>
      <c r="J11" s="49">
        <v>1</v>
      </c>
      <c r="K11" s="40">
        <v>4.75</v>
      </c>
      <c r="L11" s="20" t="s">
        <v>197</v>
      </c>
      <c r="M11" s="40">
        <v>36.295000000000002</v>
      </c>
      <c r="N11" s="165"/>
      <c r="O11" s="165"/>
      <c r="P11" s="165"/>
      <c r="Q11" s="163"/>
    </row>
    <row r="12" spans="2:17" s="36" customFormat="1" ht="19.95" customHeight="1" x14ac:dyDescent="0.25">
      <c r="B12" s="159"/>
      <c r="C12" s="163"/>
      <c r="D12" s="163"/>
      <c r="E12" s="163"/>
      <c r="F12" s="165"/>
      <c r="G12" s="37">
        <v>2</v>
      </c>
      <c r="H12" s="20" t="s">
        <v>436</v>
      </c>
      <c r="I12" s="159"/>
      <c r="J12" s="49">
        <v>1</v>
      </c>
      <c r="K12" s="40">
        <v>0.5</v>
      </c>
      <c r="L12" s="20" t="s">
        <v>199</v>
      </c>
      <c r="M12" s="40">
        <v>4.0823999999999998</v>
      </c>
      <c r="N12" s="165"/>
      <c r="O12" s="165"/>
      <c r="P12" s="165"/>
      <c r="Q12" s="163"/>
    </row>
    <row r="13" spans="2:17" s="36" customFormat="1" ht="19.95" customHeight="1" x14ac:dyDescent="0.25">
      <c r="B13" s="159"/>
      <c r="C13" s="163"/>
      <c r="D13" s="163"/>
      <c r="E13" s="163"/>
      <c r="F13" s="165"/>
      <c r="G13" s="37">
        <v>2</v>
      </c>
      <c r="H13" s="20" t="s">
        <v>437</v>
      </c>
      <c r="I13" s="159"/>
      <c r="J13" s="49">
        <v>1</v>
      </c>
      <c r="K13" s="40">
        <v>0.5</v>
      </c>
      <c r="L13" s="20" t="s">
        <v>199</v>
      </c>
      <c r="M13" s="40">
        <v>4.0823999999999998</v>
      </c>
      <c r="N13" s="165"/>
      <c r="O13" s="165"/>
      <c r="P13" s="165"/>
      <c r="Q13" s="163"/>
    </row>
    <row r="14" spans="2:17" s="36" customFormat="1" ht="19.95" customHeight="1" x14ac:dyDescent="0.25">
      <c r="B14" s="159"/>
      <c r="C14" s="163"/>
      <c r="D14" s="163"/>
      <c r="E14" s="163"/>
      <c r="F14" s="165"/>
      <c r="G14" s="37">
        <v>2</v>
      </c>
      <c r="H14" s="20" t="s">
        <v>438</v>
      </c>
      <c r="I14" s="159"/>
      <c r="J14" s="49">
        <v>1</v>
      </c>
      <c r="K14" s="40">
        <v>0.5</v>
      </c>
      <c r="L14" s="20" t="s">
        <v>200</v>
      </c>
      <c r="M14" s="40">
        <v>4.5</v>
      </c>
      <c r="N14" s="165"/>
      <c r="O14" s="165"/>
      <c r="P14" s="165"/>
      <c r="Q14" s="163"/>
    </row>
    <row r="15" spans="2:17" s="36" customFormat="1" ht="19.95" customHeight="1" x14ac:dyDescent="0.25">
      <c r="B15" s="159"/>
      <c r="C15" s="163"/>
      <c r="D15" s="163"/>
      <c r="E15" s="163"/>
      <c r="F15" s="165"/>
      <c r="G15" s="37">
        <v>2</v>
      </c>
      <c r="H15" s="20" t="s">
        <v>439</v>
      </c>
      <c r="I15" s="159"/>
      <c r="J15" s="49">
        <v>1</v>
      </c>
      <c r="K15" s="40">
        <v>0.5</v>
      </c>
      <c r="L15" s="20" t="s">
        <v>201</v>
      </c>
      <c r="M15" s="40">
        <v>3.7440000000000002</v>
      </c>
      <c r="N15" s="165"/>
      <c r="O15" s="165"/>
      <c r="P15" s="165"/>
      <c r="Q15" s="163"/>
    </row>
    <row r="16" spans="2:17" s="36" customFormat="1" ht="19.95" customHeight="1" x14ac:dyDescent="0.25">
      <c r="B16" s="159">
        <v>2</v>
      </c>
      <c r="C16" s="163" t="s">
        <v>7</v>
      </c>
      <c r="D16" s="163" t="s">
        <v>38</v>
      </c>
      <c r="E16" s="163" t="s">
        <v>37</v>
      </c>
      <c r="F16" s="164">
        <v>3</v>
      </c>
      <c r="G16" s="61">
        <v>4</v>
      </c>
      <c r="H16" s="159" t="s">
        <v>203</v>
      </c>
      <c r="I16" s="60" t="s">
        <v>440</v>
      </c>
      <c r="J16" s="49">
        <v>1</v>
      </c>
      <c r="K16" s="40">
        <v>2</v>
      </c>
      <c r="L16" s="60" t="s">
        <v>206</v>
      </c>
      <c r="M16" s="40">
        <v>28.125</v>
      </c>
      <c r="N16" s="160">
        <v>8486403900</v>
      </c>
      <c r="O16" s="160" t="s">
        <v>209</v>
      </c>
      <c r="P16" s="160">
        <v>3</v>
      </c>
      <c r="Q16" s="160"/>
    </row>
    <row r="17" spans="2:17" s="36" customFormat="1" ht="19.95" customHeight="1" x14ac:dyDescent="0.25">
      <c r="B17" s="159"/>
      <c r="C17" s="163"/>
      <c r="D17" s="163"/>
      <c r="E17" s="163"/>
      <c r="F17" s="165"/>
      <c r="G17" s="61">
        <v>4</v>
      </c>
      <c r="H17" s="159"/>
      <c r="I17" s="60" t="s">
        <v>441</v>
      </c>
      <c r="J17" s="49">
        <v>1</v>
      </c>
      <c r="K17" s="40">
        <v>3</v>
      </c>
      <c r="L17" s="60" t="s">
        <v>207</v>
      </c>
      <c r="M17" s="40">
        <v>30.375</v>
      </c>
      <c r="N17" s="161"/>
      <c r="O17" s="161"/>
      <c r="P17" s="161"/>
      <c r="Q17" s="161"/>
    </row>
    <row r="18" spans="2:17" s="36" customFormat="1" ht="19.95" customHeight="1" x14ac:dyDescent="0.25">
      <c r="B18" s="159"/>
      <c r="C18" s="163"/>
      <c r="D18" s="163"/>
      <c r="E18" s="163"/>
      <c r="F18" s="166"/>
      <c r="G18" s="61">
        <v>4</v>
      </c>
      <c r="H18" s="60" t="s">
        <v>204</v>
      </c>
      <c r="I18" s="60" t="s">
        <v>205</v>
      </c>
      <c r="J18" s="49">
        <v>1</v>
      </c>
      <c r="K18" s="40">
        <v>2</v>
      </c>
      <c r="L18" s="60" t="s">
        <v>208</v>
      </c>
      <c r="M18" s="40">
        <v>25.35</v>
      </c>
      <c r="N18" s="162"/>
      <c r="O18" s="162"/>
      <c r="P18" s="162"/>
      <c r="Q18" s="162"/>
    </row>
  </sheetData>
  <mergeCells count="34">
    <mergeCell ref="Q2:Q3"/>
    <mergeCell ref="I4:I15"/>
    <mergeCell ref="F4:F15"/>
    <mergeCell ref="E4:E15"/>
    <mergeCell ref="D4:D15"/>
    <mergeCell ref="F2:F3"/>
    <mergeCell ref="J2:J3"/>
    <mergeCell ref="K2:K3"/>
    <mergeCell ref="L2:L3"/>
    <mergeCell ref="M2:M3"/>
    <mergeCell ref="N2:N3"/>
    <mergeCell ref="O2:P2"/>
    <mergeCell ref="I2:I3"/>
    <mergeCell ref="Q4:Q15"/>
    <mergeCell ref="B4:B15"/>
    <mergeCell ref="O4:O15"/>
    <mergeCell ref="P4:P15"/>
    <mergeCell ref="B2:B3"/>
    <mergeCell ref="C2:C3"/>
    <mergeCell ref="D2:D3"/>
    <mergeCell ref="E2:E3"/>
    <mergeCell ref="H2:H3"/>
    <mergeCell ref="N4:N15"/>
    <mergeCell ref="C4:C15"/>
    <mergeCell ref="B16:B18"/>
    <mergeCell ref="C16:C18"/>
    <mergeCell ref="D16:D18"/>
    <mergeCell ref="E16:E18"/>
    <mergeCell ref="F16:F18"/>
    <mergeCell ref="H16:H17"/>
    <mergeCell ref="N16:N18"/>
    <mergeCell ref="O16:O18"/>
    <mergeCell ref="P16:P18"/>
    <mergeCell ref="Q16:Q18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D1FF1F-98D5-47C5-AA7B-678516FDFC3B}">
  <dimension ref="B2:R22"/>
  <sheetViews>
    <sheetView topLeftCell="B1" zoomScale="70" zoomScaleNormal="70" workbookViewId="0">
      <pane ySplit="3" topLeftCell="A10" activePane="bottomLeft" state="frozen"/>
      <selection pane="bottomLeft" activeCell="U16" sqref="U16"/>
    </sheetView>
  </sheetViews>
  <sheetFormatPr defaultColWidth="9.109375" defaultRowHeight="15.6" x14ac:dyDescent="0.25"/>
  <cols>
    <col min="1" max="1" width="5.21875" style="8" customWidth="1"/>
    <col min="2" max="2" width="6.6640625" style="8" customWidth="1"/>
    <col min="3" max="6" width="10.44140625" style="8" customWidth="1"/>
    <col min="7" max="7" width="10.44140625" style="8" hidden="1" customWidth="1"/>
    <col min="8" max="8" width="33.109375" style="11" bestFit="1" customWidth="1"/>
    <col min="9" max="9" width="25.44140625" style="8" customWidth="1"/>
    <col min="10" max="10" width="8.44140625" style="8" customWidth="1"/>
    <col min="11" max="11" width="15.44140625" style="8" customWidth="1"/>
    <col min="12" max="13" width="17.88671875" style="8" customWidth="1"/>
    <col min="14" max="15" width="15.44140625" style="8" customWidth="1"/>
    <col min="16" max="17" width="10.44140625" style="8" customWidth="1"/>
    <col min="18" max="18" width="35.44140625" style="8" customWidth="1"/>
    <col min="19" max="16384" width="9.109375" style="8"/>
  </cols>
  <sheetData>
    <row r="2" spans="2:18" ht="25.2" customHeight="1" x14ac:dyDescent="0.25">
      <c r="B2" s="135" t="s">
        <v>0</v>
      </c>
      <c r="C2" s="135" t="s">
        <v>1</v>
      </c>
      <c r="D2" s="135" t="s">
        <v>19</v>
      </c>
      <c r="E2" s="135" t="s">
        <v>35</v>
      </c>
      <c r="F2" s="135" t="s">
        <v>74</v>
      </c>
      <c r="G2" s="28"/>
      <c r="H2" s="135" t="s">
        <v>2</v>
      </c>
      <c r="I2" s="135" t="s">
        <v>34</v>
      </c>
      <c r="J2" s="135" t="s">
        <v>3</v>
      </c>
      <c r="K2" s="135" t="s">
        <v>52</v>
      </c>
      <c r="L2" s="135" t="s">
        <v>358</v>
      </c>
      <c r="M2" s="135" t="s">
        <v>51</v>
      </c>
      <c r="N2" s="135" t="s">
        <v>60</v>
      </c>
      <c r="O2" s="135" t="s">
        <v>4</v>
      </c>
      <c r="P2" s="140" t="s">
        <v>39</v>
      </c>
      <c r="Q2" s="141"/>
      <c r="R2" s="157" t="s">
        <v>5</v>
      </c>
    </row>
    <row r="3" spans="2:18" ht="25.2" customHeight="1" x14ac:dyDescent="0.25">
      <c r="B3" s="136"/>
      <c r="C3" s="136"/>
      <c r="D3" s="136"/>
      <c r="E3" s="136"/>
      <c r="F3" s="136"/>
      <c r="G3" s="30" t="s">
        <v>210</v>
      </c>
      <c r="H3" s="136"/>
      <c r="I3" s="136"/>
      <c r="J3" s="136"/>
      <c r="K3" s="136"/>
      <c r="L3" s="136"/>
      <c r="M3" s="136"/>
      <c r="N3" s="136"/>
      <c r="O3" s="136"/>
      <c r="P3" s="29" t="s">
        <v>40</v>
      </c>
      <c r="Q3" s="29" t="s">
        <v>41</v>
      </c>
      <c r="R3" s="157"/>
    </row>
    <row r="4" spans="2:18" s="36" customFormat="1" ht="19.95" customHeight="1" x14ac:dyDescent="0.25">
      <c r="B4" s="160">
        <v>1</v>
      </c>
      <c r="C4" s="171" t="s">
        <v>332</v>
      </c>
      <c r="D4" s="168" t="s">
        <v>256</v>
      </c>
      <c r="E4" s="171" t="s">
        <v>36</v>
      </c>
      <c r="F4" s="164">
        <v>13</v>
      </c>
      <c r="G4" s="20">
        <v>7</v>
      </c>
      <c r="H4" s="63" t="s">
        <v>333</v>
      </c>
      <c r="I4" s="160" t="s">
        <v>49</v>
      </c>
      <c r="J4" s="13">
        <v>1</v>
      </c>
      <c r="K4" s="35">
        <v>6.67</v>
      </c>
      <c r="L4" s="35" t="s">
        <v>359</v>
      </c>
      <c r="M4" s="63" t="s">
        <v>346</v>
      </c>
      <c r="N4" s="14">
        <f>5.2*2.8*3.3</f>
        <v>48.047999999999995</v>
      </c>
      <c r="O4" s="160">
        <v>8486909990</v>
      </c>
      <c r="P4" s="164" t="s">
        <v>42</v>
      </c>
      <c r="Q4" s="164">
        <v>13</v>
      </c>
      <c r="R4" s="159"/>
    </row>
    <row r="5" spans="2:18" s="36" customFormat="1" ht="19.95" customHeight="1" x14ac:dyDescent="0.25">
      <c r="B5" s="161"/>
      <c r="C5" s="172"/>
      <c r="D5" s="169"/>
      <c r="E5" s="172"/>
      <c r="F5" s="165"/>
      <c r="G5" s="20">
        <v>7</v>
      </c>
      <c r="H5" s="63" t="s">
        <v>334</v>
      </c>
      <c r="I5" s="161"/>
      <c r="J5" s="13">
        <v>1</v>
      </c>
      <c r="K5" s="35">
        <v>2.7</v>
      </c>
      <c r="L5" s="35" t="s">
        <v>360</v>
      </c>
      <c r="M5" s="63" t="s">
        <v>347</v>
      </c>
      <c r="N5" s="14">
        <f>5.2*2.8*1.73</f>
        <v>25.188799999999997</v>
      </c>
      <c r="O5" s="161"/>
      <c r="P5" s="165"/>
      <c r="Q5" s="165"/>
      <c r="R5" s="159"/>
    </row>
    <row r="6" spans="2:18" s="36" customFormat="1" ht="19.95" customHeight="1" x14ac:dyDescent="0.25">
      <c r="B6" s="161"/>
      <c r="C6" s="172"/>
      <c r="D6" s="169"/>
      <c r="E6" s="172"/>
      <c r="F6" s="165"/>
      <c r="G6" s="20">
        <v>7</v>
      </c>
      <c r="H6" s="63" t="s">
        <v>335</v>
      </c>
      <c r="I6" s="161"/>
      <c r="J6" s="13">
        <v>1</v>
      </c>
      <c r="K6" s="35">
        <v>6</v>
      </c>
      <c r="L6" s="35" t="s">
        <v>361</v>
      </c>
      <c r="M6" s="63" t="s">
        <v>348</v>
      </c>
      <c r="N6" s="14">
        <f>4.8*2.8*3.3</f>
        <v>44.351999999999997</v>
      </c>
      <c r="O6" s="161"/>
      <c r="P6" s="165"/>
      <c r="Q6" s="165"/>
      <c r="R6" s="159"/>
    </row>
    <row r="7" spans="2:18" s="36" customFormat="1" ht="19.95" customHeight="1" x14ac:dyDescent="0.25">
      <c r="B7" s="161"/>
      <c r="C7" s="172"/>
      <c r="D7" s="169"/>
      <c r="E7" s="172"/>
      <c r="F7" s="165"/>
      <c r="G7" s="20">
        <v>7</v>
      </c>
      <c r="H7" s="63" t="s">
        <v>336</v>
      </c>
      <c r="I7" s="161"/>
      <c r="J7" s="13">
        <v>1</v>
      </c>
      <c r="K7" s="35">
        <v>2.6</v>
      </c>
      <c r="L7" s="35" t="s">
        <v>362</v>
      </c>
      <c r="M7" s="63" t="s">
        <v>349</v>
      </c>
      <c r="N7" s="14">
        <f>4.8*2.8*1.73</f>
        <v>23.251199999999997</v>
      </c>
      <c r="O7" s="161"/>
      <c r="P7" s="165"/>
      <c r="Q7" s="165"/>
      <c r="R7" s="159"/>
    </row>
    <row r="8" spans="2:18" s="36" customFormat="1" ht="19.95" customHeight="1" x14ac:dyDescent="0.25">
      <c r="B8" s="161"/>
      <c r="C8" s="172"/>
      <c r="D8" s="169"/>
      <c r="E8" s="172"/>
      <c r="F8" s="165"/>
      <c r="G8" s="20">
        <v>7</v>
      </c>
      <c r="H8" s="63" t="s">
        <v>337</v>
      </c>
      <c r="I8" s="161"/>
      <c r="J8" s="13">
        <v>1</v>
      </c>
      <c r="K8" s="35">
        <v>2</v>
      </c>
      <c r="L8" s="35" t="s">
        <v>363</v>
      </c>
      <c r="M8" s="63" t="s">
        <v>350</v>
      </c>
      <c r="N8" s="14">
        <f>4.87*2.8*0.85</f>
        <v>11.590599999999998</v>
      </c>
      <c r="O8" s="161"/>
      <c r="P8" s="165"/>
      <c r="Q8" s="165"/>
      <c r="R8" s="159"/>
    </row>
    <row r="9" spans="2:18" s="36" customFormat="1" ht="19.95" customHeight="1" x14ac:dyDescent="0.25">
      <c r="B9" s="161"/>
      <c r="C9" s="172"/>
      <c r="D9" s="169"/>
      <c r="E9" s="172"/>
      <c r="F9" s="165"/>
      <c r="G9" s="20">
        <v>7</v>
      </c>
      <c r="H9" s="63" t="s">
        <v>338</v>
      </c>
      <c r="I9" s="161"/>
      <c r="J9" s="13">
        <v>1</v>
      </c>
      <c r="K9" s="35">
        <v>2.8</v>
      </c>
      <c r="L9" s="35" t="s">
        <v>364</v>
      </c>
      <c r="M9" s="63" t="s">
        <v>351</v>
      </c>
      <c r="N9" s="14">
        <f>4.87*2.6*1.5</f>
        <v>18.993000000000002</v>
      </c>
      <c r="O9" s="161"/>
      <c r="P9" s="165"/>
      <c r="Q9" s="165"/>
      <c r="R9" s="159"/>
    </row>
    <row r="10" spans="2:18" s="36" customFormat="1" ht="41.25" customHeight="1" x14ac:dyDescent="0.25">
      <c r="B10" s="161"/>
      <c r="C10" s="172"/>
      <c r="D10" s="169"/>
      <c r="E10" s="172"/>
      <c r="F10" s="165"/>
      <c r="G10" s="20">
        <v>7</v>
      </c>
      <c r="H10" s="64" t="s">
        <v>339</v>
      </c>
      <c r="I10" s="161"/>
      <c r="J10" s="13">
        <v>1</v>
      </c>
      <c r="K10" s="35">
        <v>2.6</v>
      </c>
      <c r="L10" s="35"/>
      <c r="M10" s="63" t="s">
        <v>352</v>
      </c>
      <c r="N10" s="14">
        <f>4.85*2*1.5</f>
        <v>14.549999999999999</v>
      </c>
      <c r="O10" s="161"/>
      <c r="P10" s="165"/>
      <c r="Q10" s="165"/>
      <c r="R10" s="159"/>
    </row>
    <row r="11" spans="2:18" s="36" customFormat="1" ht="19.95" customHeight="1" x14ac:dyDescent="0.25">
      <c r="B11" s="161"/>
      <c r="C11" s="172"/>
      <c r="D11" s="169"/>
      <c r="E11" s="172"/>
      <c r="F11" s="165"/>
      <c r="G11" s="20">
        <v>7</v>
      </c>
      <c r="H11" s="63" t="s">
        <v>340</v>
      </c>
      <c r="I11" s="161"/>
      <c r="J11" s="13">
        <v>1</v>
      </c>
      <c r="K11" s="35">
        <v>1.7</v>
      </c>
      <c r="L11" s="35"/>
      <c r="M11" s="63" t="s">
        <v>353</v>
      </c>
      <c r="N11" s="14">
        <f>4.8*2.2*1.75</f>
        <v>18.48</v>
      </c>
      <c r="O11" s="161"/>
      <c r="P11" s="165"/>
      <c r="Q11" s="165"/>
      <c r="R11" s="159"/>
    </row>
    <row r="12" spans="2:18" s="36" customFormat="1" ht="41.25" customHeight="1" x14ac:dyDescent="0.25">
      <c r="B12" s="161"/>
      <c r="C12" s="172"/>
      <c r="D12" s="169"/>
      <c r="E12" s="172"/>
      <c r="F12" s="165"/>
      <c r="G12" s="20">
        <v>7</v>
      </c>
      <c r="H12" s="64" t="s">
        <v>341</v>
      </c>
      <c r="I12" s="161"/>
      <c r="J12" s="13">
        <v>1</v>
      </c>
      <c r="K12" s="35">
        <v>1.3</v>
      </c>
      <c r="L12" s="35"/>
      <c r="M12" s="63" t="s">
        <v>354</v>
      </c>
      <c r="N12" s="14">
        <f>4.8*2.1*2</f>
        <v>20.16</v>
      </c>
      <c r="O12" s="161"/>
      <c r="P12" s="165"/>
      <c r="Q12" s="165"/>
      <c r="R12" s="159"/>
    </row>
    <row r="13" spans="2:18" s="36" customFormat="1" ht="19.95" customHeight="1" x14ac:dyDescent="0.25">
      <c r="B13" s="161"/>
      <c r="C13" s="172"/>
      <c r="D13" s="169"/>
      <c r="E13" s="172"/>
      <c r="F13" s="165"/>
      <c r="G13" s="20">
        <v>7</v>
      </c>
      <c r="H13" s="63" t="s">
        <v>342</v>
      </c>
      <c r="I13" s="161"/>
      <c r="J13" s="13">
        <v>1</v>
      </c>
      <c r="K13" s="40">
        <v>0.75</v>
      </c>
      <c r="L13" s="40"/>
      <c r="M13" s="63" t="s">
        <v>355</v>
      </c>
      <c r="N13" s="40">
        <f>2.25*1.98*2.1</f>
        <v>9.355500000000001</v>
      </c>
      <c r="O13" s="161"/>
      <c r="P13" s="165"/>
      <c r="Q13" s="165"/>
      <c r="R13" s="159"/>
    </row>
    <row r="14" spans="2:18" s="36" customFormat="1" ht="19.95" customHeight="1" x14ac:dyDescent="0.25">
      <c r="B14" s="161"/>
      <c r="C14" s="172"/>
      <c r="D14" s="169"/>
      <c r="E14" s="172"/>
      <c r="F14" s="165"/>
      <c r="G14" s="20">
        <v>7</v>
      </c>
      <c r="H14" s="63" t="s">
        <v>343</v>
      </c>
      <c r="I14" s="161"/>
      <c r="J14" s="13">
        <v>1</v>
      </c>
      <c r="K14" s="40">
        <v>0.8</v>
      </c>
      <c r="L14" s="40"/>
      <c r="M14" s="63" t="s">
        <v>356</v>
      </c>
      <c r="N14" s="40">
        <f>2.15*2.05*2.1</f>
        <v>9.255749999999999</v>
      </c>
      <c r="O14" s="161"/>
      <c r="P14" s="165"/>
      <c r="Q14" s="165"/>
      <c r="R14" s="159"/>
    </row>
    <row r="15" spans="2:18" s="36" customFormat="1" ht="19.95" customHeight="1" x14ac:dyDescent="0.25">
      <c r="B15" s="161"/>
      <c r="C15" s="172"/>
      <c r="D15" s="169"/>
      <c r="E15" s="172"/>
      <c r="F15" s="165"/>
      <c r="G15" s="20">
        <v>7</v>
      </c>
      <c r="H15" s="63" t="s">
        <v>344</v>
      </c>
      <c r="I15" s="161"/>
      <c r="J15" s="13">
        <v>1</v>
      </c>
      <c r="K15" s="40">
        <v>0.6</v>
      </c>
      <c r="L15" s="40"/>
      <c r="M15" s="20" t="s">
        <v>357</v>
      </c>
      <c r="N15" s="40">
        <f>2.05*1.2*1.55</f>
        <v>3.8129999999999993</v>
      </c>
      <c r="O15" s="161"/>
      <c r="P15" s="165"/>
      <c r="Q15" s="165"/>
      <c r="R15" s="159"/>
    </row>
    <row r="16" spans="2:18" s="36" customFormat="1" ht="41.25" customHeight="1" x14ac:dyDescent="0.25">
      <c r="B16" s="162"/>
      <c r="C16" s="173"/>
      <c r="D16" s="170"/>
      <c r="E16" s="173"/>
      <c r="F16" s="166"/>
      <c r="G16" s="20">
        <v>7</v>
      </c>
      <c r="H16" s="64" t="s">
        <v>345</v>
      </c>
      <c r="I16" s="162"/>
      <c r="J16" s="13">
        <v>1</v>
      </c>
      <c r="K16" s="40">
        <v>0.4</v>
      </c>
      <c r="L16" s="40"/>
      <c r="M16" s="20" t="s">
        <v>357</v>
      </c>
      <c r="N16" s="40">
        <f>2.05*1.2*1.55</f>
        <v>3.8129999999999993</v>
      </c>
      <c r="O16" s="162"/>
      <c r="P16" s="166"/>
      <c r="Q16" s="166"/>
      <c r="R16" s="159"/>
    </row>
    <row r="17" spans="2:18" s="36" customFormat="1" ht="39" customHeight="1" x14ac:dyDescent="0.25">
      <c r="B17" s="160">
        <v>2</v>
      </c>
      <c r="C17" s="171" t="s">
        <v>421</v>
      </c>
      <c r="D17" s="160" t="s">
        <v>46</v>
      </c>
      <c r="E17" s="171" t="s">
        <v>37</v>
      </c>
      <c r="F17" s="164">
        <v>13</v>
      </c>
      <c r="G17" s="63"/>
      <c r="H17" s="81" t="s">
        <v>422</v>
      </c>
      <c r="I17" s="160"/>
      <c r="J17" s="13">
        <v>1</v>
      </c>
      <c r="K17" s="40">
        <v>2.6</v>
      </c>
      <c r="L17" s="40"/>
      <c r="M17" s="63" t="s">
        <v>553</v>
      </c>
      <c r="N17" s="40">
        <f>3.7*3.4*3.05</f>
        <v>38.369</v>
      </c>
      <c r="O17" s="160">
        <v>84862010</v>
      </c>
      <c r="P17" s="164" t="s">
        <v>42</v>
      </c>
      <c r="Q17" s="164">
        <v>13</v>
      </c>
      <c r="R17" s="159"/>
    </row>
    <row r="18" spans="2:18" s="36" customFormat="1" ht="39" customHeight="1" x14ac:dyDescent="0.25">
      <c r="B18" s="161"/>
      <c r="C18" s="172"/>
      <c r="D18" s="161"/>
      <c r="E18" s="172"/>
      <c r="F18" s="165"/>
      <c r="G18" s="82"/>
      <c r="H18" s="81" t="s">
        <v>423</v>
      </c>
      <c r="I18" s="161"/>
      <c r="J18" s="13">
        <v>1</v>
      </c>
      <c r="K18" s="40">
        <v>3.6</v>
      </c>
      <c r="L18" s="40"/>
      <c r="M18" s="82" t="s">
        <v>554</v>
      </c>
      <c r="N18" s="40">
        <f>3.4*3.4*2.9</f>
        <v>33.523999999999994</v>
      </c>
      <c r="O18" s="161"/>
      <c r="P18" s="165"/>
      <c r="Q18" s="165"/>
      <c r="R18" s="159"/>
    </row>
    <row r="19" spans="2:18" s="36" customFormat="1" ht="39" customHeight="1" x14ac:dyDescent="0.25">
      <c r="B19" s="161"/>
      <c r="C19" s="172"/>
      <c r="D19" s="161"/>
      <c r="E19" s="172"/>
      <c r="F19" s="165"/>
      <c r="G19" s="82"/>
      <c r="H19" s="81" t="s">
        <v>424</v>
      </c>
      <c r="I19" s="161"/>
      <c r="J19" s="13">
        <v>1</v>
      </c>
      <c r="K19" s="40">
        <v>0.6</v>
      </c>
      <c r="L19" s="40"/>
      <c r="M19" s="82" t="s">
        <v>555</v>
      </c>
      <c r="N19" s="40">
        <f>1.4*1.2*1.8</f>
        <v>3.024</v>
      </c>
      <c r="O19" s="161"/>
      <c r="P19" s="165"/>
      <c r="Q19" s="165"/>
      <c r="R19" s="159"/>
    </row>
    <row r="20" spans="2:18" s="36" customFormat="1" ht="39" customHeight="1" x14ac:dyDescent="0.25">
      <c r="B20" s="161"/>
      <c r="C20" s="172"/>
      <c r="D20" s="161"/>
      <c r="E20" s="172"/>
      <c r="F20" s="165"/>
      <c r="G20" s="82"/>
      <c r="H20" s="81" t="s">
        <v>425</v>
      </c>
      <c r="I20" s="161"/>
      <c r="J20" s="13">
        <v>1</v>
      </c>
      <c r="K20" s="40">
        <v>0.3</v>
      </c>
      <c r="L20" s="40"/>
      <c r="M20" s="82" t="s">
        <v>556</v>
      </c>
      <c r="N20" s="40">
        <f>2*3.4*2.9</f>
        <v>19.72</v>
      </c>
      <c r="O20" s="161"/>
      <c r="P20" s="165"/>
      <c r="Q20" s="165"/>
      <c r="R20" s="159"/>
    </row>
    <row r="21" spans="2:18" s="36" customFormat="1" ht="39" customHeight="1" x14ac:dyDescent="0.25">
      <c r="B21" s="162"/>
      <c r="C21" s="173"/>
      <c r="D21" s="162"/>
      <c r="E21" s="173"/>
      <c r="F21" s="166"/>
      <c r="G21" s="82"/>
      <c r="H21" s="81" t="s">
        <v>426</v>
      </c>
      <c r="I21" s="162"/>
      <c r="J21" s="13">
        <v>1</v>
      </c>
      <c r="K21" s="40">
        <v>1.1000000000000001</v>
      </c>
      <c r="L21" s="40"/>
      <c r="M21" s="82" t="s">
        <v>557</v>
      </c>
      <c r="N21" s="40">
        <f>2.15*3.4*2.9</f>
        <v>21.198999999999998</v>
      </c>
      <c r="O21" s="162"/>
      <c r="P21" s="166"/>
      <c r="Q21" s="166"/>
      <c r="R21" s="159"/>
    </row>
    <row r="22" spans="2:18" ht="30" customHeight="1" x14ac:dyDescent="0.25">
      <c r="B22" s="158" t="s">
        <v>211</v>
      </c>
      <c r="C22" s="158"/>
      <c r="D22" s="158"/>
      <c r="E22" s="158"/>
      <c r="F22" s="158"/>
      <c r="G22" s="158"/>
      <c r="H22" s="158"/>
      <c r="I22" s="158"/>
      <c r="J22" s="17">
        <f>SUMPRODUCT($G$4:$G$16,J4:J16)</f>
        <v>91</v>
      </c>
      <c r="K22" s="17">
        <f>SUMPRODUCT($G$4:$G$16,K4:K16)</f>
        <v>216.44</v>
      </c>
      <c r="L22" s="62"/>
      <c r="M22" s="17" t="s">
        <v>209</v>
      </c>
      <c r="N22" s="31">
        <f>N21+N20+N19+N18+N17+N16+N15+N14+N13+N12+N11+N10+N9+N8+N7+N6+N5+N4</f>
        <v>366.68684999999999</v>
      </c>
      <c r="O22" s="17" t="s">
        <v>209</v>
      </c>
      <c r="P22" s="17" t="s">
        <v>209</v>
      </c>
      <c r="Q22" s="17">
        <f>SUM(Q4:Q16)</f>
        <v>13</v>
      </c>
      <c r="R22" s="10"/>
    </row>
  </sheetData>
  <mergeCells count="36">
    <mergeCell ref="O17:O21"/>
    <mergeCell ref="P17:P21"/>
    <mergeCell ref="Q17:Q21"/>
    <mergeCell ref="R17:R21"/>
    <mergeCell ref="I17:I21"/>
    <mergeCell ref="C17:C21"/>
    <mergeCell ref="D17:D21"/>
    <mergeCell ref="E17:E21"/>
    <mergeCell ref="B17:B21"/>
    <mergeCell ref="F17:F21"/>
    <mergeCell ref="B22:I22"/>
    <mergeCell ref="B4:B16"/>
    <mergeCell ref="I4:I16"/>
    <mergeCell ref="N2:N3"/>
    <mergeCell ref="B2:B3"/>
    <mergeCell ref="C2:C3"/>
    <mergeCell ref="D2:D3"/>
    <mergeCell ref="E2:E3"/>
    <mergeCell ref="H2:H3"/>
    <mergeCell ref="M2:M3"/>
    <mergeCell ref="F2:F3"/>
    <mergeCell ref="L2:L3"/>
    <mergeCell ref="C4:C16"/>
    <mergeCell ref="I2:I3"/>
    <mergeCell ref="J2:J3"/>
    <mergeCell ref="K2:K3"/>
    <mergeCell ref="D4:D16"/>
    <mergeCell ref="E4:E16"/>
    <mergeCell ref="F4:F16"/>
    <mergeCell ref="R2:R3"/>
    <mergeCell ref="O2:O3"/>
    <mergeCell ref="P2:Q2"/>
    <mergeCell ref="O4:O16"/>
    <mergeCell ref="P4:P16"/>
    <mergeCell ref="Q4:Q16"/>
    <mergeCell ref="R4:R16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ABFC53-53F4-4A65-AC5B-8DE5F203F803}">
  <dimension ref="B2:Q23"/>
  <sheetViews>
    <sheetView zoomScale="85" zoomScaleNormal="85" workbookViewId="0">
      <pane ySplit="3" topLeftCell="A8" activePane="bottomLeft" state="frozen"/>
      <selection pane="bottomLeft" activeCell="Q13" sqref="Q13:Q15"/>
    </sheetView>
  </sheetViews>
  <sheetFormatPr defaultColWidth="9.109375" defaultRowHeight="15.6" x14ac:dyDescent="0.25"/>
  <cols>
    <col min="1" max="1" width="5.21875" style="8" customWidth="1"/>
    <col min="2" max="2" width="6.6640625" style="8" customWidth="1"/>
    <col min="3" max="6" width="10.44140625" style="8" customWidth="1"/>
    <col min="7" max="7" width="10.44140625" style="11" hidden="1" customWidth="1"/>
    <col min="8" max="8" width="20.44140625" style="8" customWidth="1"/>
    <col min="9" max="9" width="30.44140625" style="8" customWidth="1"/>
    <col min="10" max="10" width="8.44140625" style="8" customWidth="1"/>
    <col min="11" max="11" width="15.44140625" style="8" customWidth="1"/>
    <col min="12" max="12" width="20.44140625" style="8" customWidth="1"/>
    <col min="13" max="14" width="15.44140625" style="8" customWidth="1"/>
    <col min="15" max="16" width="9.109375" style="8"/>
    <col min="17" max="17" width="51.21875" style="8" customWidth="1"/>
    <col min="18" max="16384" width="9.109375" style="8"/>
  </cols>
  <sheetData>
    <row r="2" spans="2:17" ht="25.2" customHeight="1" x14ac:dyDescent="0.25">
      <c r="B2" s="135" t="s">
        <v>0</v>
      </c>
      <c r="C2" s="135" t="s">
        <v>1</v>
      </c>
      <c r="D2" s="135" t="s">
        <v>19</v>
      </c>
      <c r="E2" s="135" t="s">
        <v>35</v>
      </c>
      <c r="F2" s="135" t="s">
        <v>74</v>
      </c>
      <c r="G2" s="28"/>
      <c r="H2" s="135" t="s">
        <v>2</v>
      </c>
      <c r="I2" s="135" t="s">
        <v>34</v>
      </c>
      <c r="J2" s="135" t="s">
        <v>3</v>
      </c>
      <c r="K2" s="135" t="s">
        <v>52</v>
      </c>
      <c r="L2" s="135" t="s">
        <v>51</v>
      </c>
      <c r="M2" s="135" t="s">
        <v>60</v>
      </c>
      <c r="N2" s="135" t="s">
        <v>4</v>
      </c>
      <c r="O2" s="140" t="s">
        <v>39</v>
      </c>
      <c r="P2" s="141"/>
      <c r="Q2" s="157" t="s">
        <v>5</v>
      </c>
    </row>
    <row r="3" spans="2:17" ht="25.2" customHeight="1" x14ac:dyDescent="0.25">
      <c r="B3" s="136"/>
      <c r="C3" s="136"/>
      <c r="D3" s="136"/>
      <c r="E3" s="136"/>
      <c r="F3" s="136"/>
      <c r="G3" s="30" t="s">
        <v>210</v>
      </c>
      <c r="H3" s="136"/>
      <c r="I3" s="136"/>
      <c r="J3" s="136"/>
      <c r="K3" s="136"/>
      <c r="L3" s="136"/>
      <c r="M3" s="136"/>
      <c r="N3" s="136"/>
      <c r="O3" s="29" t="s">
        <v>40</v>
      </c>
      <c r="P3" s="29" t="s">
        <v>41</v>
      </c>
      <c r="Q3" s="157"/>
    </row>
    <row r="4" spans="2:17" s="36" customFormat="1" ht="19.95" customHeight="1" x14ac:dyDescent="0.25">
      <c r="B4" s="160">
        <v>1</v>
      </c>
      <c r="C4" s="160" t="s">
        <v>9</v>
      </c>
      <c r="D4" s="160" t="s">
        <v>21</v>
      </c>
      <c r="E4" s="177" t="s">
        <v>212</v>
      </c>
      <c r="F4" s="160">
        <v>4</v>
      </c>
      <c r="G4" s="20">
        <v>2</v>
      </c>
      <c r="H4" s="20" t="s">
        <v>184</v>
      </c>
      <c r="I4" s="167" t="s">
        <v>442</v>
      </c>
      <c r="J4" s="20">
        <v>1</v>
      </c>
      <c r="K4" s="40">
        <v>3.88</v>
      </c>
      <c r="L4" s="20" t="s">
        <v>372</v>
      </c>
      <c r="M4" s="40">
        <v>42.84</v>
      </c>
      <c r="N4" s="160">
        <v>8486204900</v>
      </c>
      <c r="O4" s="160" t="s">
        <v>42</v>
      </c>
      <c r="P4" s="160">
        <v>4</v>
      </c>
      <c r="Q4" s="160"/>
    </row>
    <row r="5" spans="2:17" s="36" customFormat="1" ht="19.95" customHeight="1" x14ac:dyDescent="0.25">
      <c r="B5" s="161"/>
      <c r="C5" s="161"/>
      <c r="D5" s="161"/>
      <c r="E5" s="161"/>
      <c r="F5" s="161"/>
      <c r="G5" s="20">
        <v>2</v>
      </c>
      <c r="H5" s="20" t="s">
        <v>185</v>
      </c>
      <c r="I5" s="167"/>
      <c r="J5" s="20">
        <v>1</v>
      </c>
      <c r="K5" s="40">
        <v>3.64</v>
      </c>
      <c r="L5" s="20" t="s">
        <v>223</v>
      </c>
      <c r="M5" s="40">
        <v>49.98</v>
      </c>
      <c r="N5" s="161"/>
      <c r="O5" s="161"/>
      <c r="P5" s="161"/>
      <c r="Q5" s="161"/>
    </row>
    <row r="6" spans="2:17" s="36" customFormat="1" ht="19.95" customHeight="1" x14ac:dyDescent="0.25">
      <c r="B6" s="161"/>
      <c r="C6" s="161"/>
      <c r="D6" s="161"/>
      <c r="E6" s="161"/>
      <c r="F6" s="161"/>
      <c r="G6" s="20">
        <v>2</v>
      </c>
      <c r="H6" s="20" t="s">
        <v>186</v>
      </c>
      <c r="I6" s="167"/>
      <c r="J6" s="20">
        <v>1</v>
      </c>
      <c r="K6" s="40">
        <v>3.54</v>
      </c>
      <c r="L6" s="20" t="s">
        <v>223</v>
      </c>
      <c r="M6" s="40">
        <v>49.98</v>
      </c>
      <c r="N6" s="161"/>
      <c r="O6" s="161"/>
      <c r="P6" s="161"/>
      <c r="Q6" s="161"/>
    </row>
    <row r="7" spans="2:17" s="36" customFormat="1" ht="19.95" customHeight="1" x14ac:dyDescent="0.25">
      <c r="B7" s="161"/>
      <c r="C7" s="161"/>
      <c r="D7" s="161"/>
      <c r="E7" s="161"/>
      <c r="F7" s="161"/>
      <c r="G7" s="20">
        <v>2</v>
      </c>
      <c r="H7" s="20" t="s">
        <v>187</v>
      </c>
      <c r="I7" s="167"/>
      <c r="J7" s="20">
        <v>1</v>
      </c>
      <c r="K7" s="40">
        <v>3.52</v>
      </c>
      <c r="L7" s="20" t="s">
        <v>223</v>
      </c>
      <c r="M7" s="40">
        <v>49.98</v>
      </c>
      <c r="N7" s="161"/>
      <c r="O7" s="161"/>
      <c r="P7" s="161"/>
      <c r="Q7" s="161"/>
    </row>
    <row r="8" spans="2:17" s="36" customFormat="1" ht="19.95" customHeight="1" x14ac:dyDescent="0.25">
      <c r="B8" s="161"/>
      <c r="C8" s="161"/>
      <c r="D8" s="161"/>
      <c r="E8" s="161"/>
      <c r="F8" s="161"/>
      <c r="G8" s="20">
        <v>2</v>
      </c>
      <c r="H8" s="20" t="s">
        <v>188</v>
      </c>
      <c r="I8" s="167"/>
      <c r="J8" s="20">
        <v>1</v>
      </c>
      <c r="K8" s="40">
        <v>4.2</v>
      </c>
      <c r="L8" s="20" t="s">
        <v>223</v>
      </c>
      <c r="M8" s="40">
        <v>49.98</v>
      </c>
      <c r="N8" s="161"/>
      <c r="O8" s="161"/>
      <c r="P8" s="161"/>
      <c r="Q8" s="161"/>
    </row>
    <row r="9" spans="2:17" s="36" customFormat="1" ht="19.95" customHeight="1" x14ac:dyDescent="0.25">
      <c r="B9" s="161"/>
      <c r="C9" s="161"/>
      <c r="D9" s="161"/>
      <c r="E9" s="161"/>
      <c r="F9" s="161"/>
      <c r="G9" s="20">
        <v>2</v>
      </c>
      <c r="H9" s="20" t="s">
        <v>189</v>
      </c>
      <c r="I9" s="167"/>
      <c r="J9" s="20">
        <v>1</v>
      </c>
      <c r="K9" s="40">
        <v>3.5</v>
      </c>
      <c r="L9" s="20" t="s">
        <v>196</v>
      </c>
      <c r="M9" s="40">
        <v>44.625</v>
      </c>
      <c r="N9" s="161"/>
      <c r="O9" s="161"/>
      <c r="P9" s="161"/>
      <c r="Q9" s="161"/>
    </row>
    <row r="10" spans="2:17" s="36" customFormat="1" ht="19.95" customHeight="1" x14ac:dyDescent="0.25">
      <c r="B10" s="161"/>
      <c r="C10" s="161"/>
      <c r="D10" s="161"/>
      <c r="E10" s="161"/>
      <c r="F10" s="161"/>
      <c r="G10" s="20">
        <v>2</v>
      </c>
      <c r="H10" s="20" t="s">
        <v>191</v>
      </c>
      <c r="I10" s="167"/>
      <c r="J10" s="20">
        <v>1</v>
      </c>
      <c r="K10" s="40">
        <v>0.52</v>
      </c>
      <c r="L10" s="20" t="s">
        <v>199</v>
      </c>
      <c r="M10" s="40">
        <v>4.0823999999999998</v>
      </c>
      <c r="N10" s="161"/>
      <c r="O10" s="161"/>
      <c r="P10" s="161"/>
      <c r="Q10" s="161"/>
    </row>
    <row r="11" spans="2:17" s="36" customFormat="1" ht="19.95" customHeight="1" x14ac:dyDescent="0.25">
      <c r="B11" s="161"/>
      <c r="C11" s="161"/>
      <c r="D11" s="161"/>
      <c r="E11" s="161"/>
      <c r="F11" s="161"/>
      <c r="G11" s="20">
        <v>2</v>
      </c>
      <c r="H11" s="20" t="s">
        <v>192</v>
      </c>
      <c r="I11" s="167"/>
      <c r="J11" s="20">
        <v>1</v>
      </c>
      <c r="K11" s="40">
        <v>0.52</v>
      </c>
      <c r="L11" s="20" t="s">
        <v>199</v>
      </c>
      <c r="M11" s="40">
        <v>4.0823999999999998</v>
      </c>
      <c r="N11" s="161"/>
      <c r="O11" s="161"/>
      <c r="P11" s="161"/>
      <c r="Q11" s="161"/>
    </row>
    <row r="12" spans="2:17" s="36" customFormat="1" ht="19.95" customHeight="1" x14ac:dyDescent="0.25">
      <c r="B12" s="161"/>
      <c r="C12" s="161"/>
      <c r="D12" s="161"/>
      <c r="E12" s="161"/>
      <c r="F12" s="161"/>
      <c r="G12" s="20">
        <v>2</v>
      </c>
      <c r="H12" s="20" t="s">
        <v>193</v>
      </c>
      <c r="I12" s="167"/>
      <c r="J12" s="20">
        <v>1</v>
      </c>
      <c r="K12" s="40">
        <v>0.45</v>
      </c>
      <c r="L12" s="20" t="s">
        <v>200</v>
      </c>
      <c r="M12" s="40">
        <v>4.5</v>
      </c>
      <c r="N12" s="161"/>
      <c r="O12" s="161"/>
      <c r="P12" s="161"/>
      <c r="Q12" s="161"/>
    </row>
    <row r="13" spans="2:17" s="36" customFormat="1" ht="19.95" customHeight="1" x14ac:dyDescent="0.25">
      <c r="B13" s="160">
        <v>2</v>
      </c>
      <c r="C13" s="160" t="s">
        <v>365</v>
      </c>
      <c r="D13" s="160" t="s">
        <v>366</v>
      </c>
      <c r="E13" s="177" t="s">
        <v>367</v>
      </c>
      <c r="F13" s="160">
        <v>4</v>
      </c>
      <c r="G13" s="63"/>
      <c r="H13" s="63" t="s">
        <v>368</v>
      </c>
      <c r="I13" s="177" t="s">
        <v>444</v>
      </c>
      <c r="J13" s="63">
        <v>1</v>
      </c>
      <c r="K13" s="40">
        <v>5.88</v>
      </c>
      <c r="L13" s="63" t="s">
        <v>370</v>
      </c>
      <c r="M13" s="40">
        <v>66.400000000000006</v>
      </c>
      <c r="N13" s="160">
        <v>8486209000</v>
      </c>
      <c r="O13" s="160" t="s">
        <v>42</v>
      </c>
      <c r="P13" s="160">
        <v>4</v>
      </c>
      <c r="Q13" s="174" t="s">
        <v>455</v>
      </c>
    </row>
    <row r="14" spans="2:17" s="36" customFormat="1" ht="19.95" customHeight="1" x14ac:dyDescent="0.25">
      <c r="B14" s="161"/>
      <c r="C14" s="161"/>
      <c r="D14" s="161"/>
      <c r="E14" s="178"/>
      <c r="F14" s="161"/>
      <c r="G14" s="63"/>
      <c r="H14" s="63" t="s">
        <v>369</v>
      </c>
      <c r="I14" s="178"/>
      <c r="J14" s="63">
        <v>1</v>
      </c>
      <c r="K14" s="40">
        <v>2.72</v>
      </c>
      <c r="L14" s="63" t="s">
        <v>371</v>
      </c>
      <c r="M14" s="40">
        <v>26.1</v>
      </c>
      <c r="N14" s="161"/>
      <c r="O14" s="161"/>
      <c r="P14" s="161"/>
      <c r="Q14" s="175"/>
    </row>
    <row r="15" spans="2:17" s="36" customFormat="1" ht="69.75" customHeight="1" x14ac:dyDescent="0.25">
      <c r="B15" s="162"/>
      <c r="C15" s="162"/>
      <c r="D15" s="162"/>
      <c r="E15" s="162"/>
      <c r="F15" s="162"/>
      <c r="G15" s="63"/>
      <c r="H15" s="63" t="s">
        <v>452</v>
      </c>
      <c r="I15" s="179"/>
      <c r="J15" s="63">
        <v>1</v>
      </c>
      <c r="K15" s="40" t="s">
        <v>453</v>
      </c>
      <c r="L15" s="63" t="s">
        <v>454</v>
      </c>
      <c r="M15" s="40">
        <f>2.28*1.25*1.4</f>
        <v>3.9899999999999993</v>
      </c>
      <c r="N15" s="162"/>
      <c r="O15" s="162"/>
      <c r="P15" s="162"/>
      <c r="Q15" s="176"/>
    </row>
    <row r="16" spans="2:17" s="36" customFormat="1" ht="19.95" customHeight="1" x14ac:dyDescent="0.25">
      <c r="B16" s="160">
        <v>3</v>
      </c>
      <c r="C16" s="160" t="s">
        <v>9</v>
      </c>
      <c r="D16" s="160" t="s">
        <v>21</v>
      </c>
      <c r="E16" s="160" t="s">
        <v>37</v>
      </c>
      <c r="F16" s="160">
        <v>4</v>
      </c>
      <c r="G16" s="20">
        <v>4</v>
      </c>
      <c r="H16" s="159" t="s">
        <v>213</v>
      </c>
      <c r="I16" s="20" t="s">
        <v>445</v>
      </c>
      <c r="J16" s="20">
        <v>1</v>
      </c>
      <c r="K16" s="40">
        <v>2.1</v>
      </c>
      <c r="L16" s="20" t="s">
        <v>374</v>
      </c>
      <c r="M16" s="40">
        <f>2.6*3.85*2.65</f>
        <v>26.526499999999999</v>
      </c>
      <c r="N16" s="160">
        <v>8486403900</v>
      </c>
      <c r="O16" s="160" t="s">
        <v>42</v>
      </c>
      <c r="P16" s="160">
        <v>4</v>
      </c>
      <c r="Q16" s="160"/>
    </row>
    <row r="17" spans="2:17" s="36" customFormat="1" ht="19.95" customHeight="1" x14ac:dyDescent="0.25">
      <c r="B17" s="161"/>
      <c r="C17" s="161"/>
      <c r="D17" s="161"/>
      <c r="E17" s="161"/>
      <c r="F17" s="161"/>
      <c r="G17" s="20">
        <v>4</v>
      </c>
      <c r="H17" s="159"/>
      <c r="I17" s="20" t="s">
        <v>441</v>
      </c>
      <c r="J17" s="20">
        <v>1</v>
      </c>
      <c r="K17" s="40">
        <v>2.46</v>
      </c>
      <c r="L17" s="20" t="s">
        <v>373</v>
      </c>
      <c r="M17" s="40">
        <f>2.5*3.85*2.65</f>
        <v>25.506249999999998</v>
      </c>
      <c r="N17" s="161"/>
      <c r="O17" s="161"/>
      <c r="P17" s="161"/>
      <c r="Q17" s="161"/>
    </row>
    <row r="18" spans="2:17" s="36" customFormat="1" ht="19.95" customHeight="1" x14ac:dyDescent="0.25">
      <c r="B18" s="161"/>
      <c r="C18" s="161"/>
      <c r="D18" s="161"/>
      <c r="E18" s="161"/>
      <c r="F18" s="161"/>
      <c r="G18" s="20">
        <v>4</v>
      </c>
      <c r="H18" s="159" t="s">
        <v>218</v>
      </c>
      <c r="I18" s="20" t="s">
        <v>446</v>
      </c>
      <c r="J18" s="20">
        <v>1</v>
      </c>
      <c r="K18" s="40">
        <v>1.74</v>
      </c>
      <c r="L18" s="20" t="s">
        <v>375</v>
      </c>
      <c r="M18" s="40">
        <f>2.95*3.65*2.7</f>
        <v>29.07225</v>
      </c>
      <c r="N18" s="161"/>
      <c r="O18" s="161"/>
      <c r="P18" s="161"/>
      <c r="Q18" s="161"/>
    </row>
    <row r="19" spans="2:17" s="36" customFormat="1" ht="19.95" customHeight="1" x14ac:dyDescent="0.25">
      <c r="B19" s="161"/>
      <c r="C19" s="161"/>
      <c r="D19" s="161"/>
      <c r="E19" s="161"/>
      <c r="F19" s="161"/>
      <c r="G19" s="20">
        <v>4</v>
      </c>
      <c r="H19" s="159"/>
      <c r="I19" s="20" t="s">
        <v>447</v>
      </c>
      <c r="J19" s="20">
        <v>1</v>
      </c>
      <c r="K19" s="40">
        <v>2.54</v>
      </c>
      <c r="L19" s="20" t="s">
        <v>376</v>
      </c>
      <c r="M19" s="40">
        <f>2.35*4.05*2.7</f>
        <v>25.69725</v>
      </c>
      <c r="N19" s="161"/>
      <c r="O19" s="161"/>
      <c r="P19" s="161"/>
      <c r="Q19" s="161"/>
    </row>
    <row r="20" spans="2:17" s="36" customFormat="1" ht="19.95" customHeight="1" x14ac:dyDescent="0.25">
      <c r="B20" s="161"/>
      <c r="C20" s="161"/>
      <c r="D20" s="161"/>
      <c r="E20" s="161"/>
      <c r="F20" s="161"/>
      <c r="G20" s="20">
        <v>4</v>
      </c>
      <c r="H20" s="159"/>
      <c r="I20" s="20" t="s">
        <v>448</v>
      </c>
      <c r="J20" s="20">
        <v>1</v>
      </c>
      <c r="K20" s="40">
        <v>2.14</v>
      </c>
      <c r="L20" s="20" t="s">
        <v>377</v>
      </c>
      <c r="M20" s="40">
        <f>4*3.05*2.7</f>
        <v>32.94</v>
      </c>
      <c r="N20" s="161"/>
      <c r="O20" s="161"/>
      <c r="P20" s="161"/>
      <c r="Q20" s="161"/>
    </row>
    <row r="21" spans="2:17" s="36" customFormat="1" ht="19.95" customHeight="1" x14ac:dyDescent="0.25">
      <c r="B21" s="161"/>
      <c r="C21" s="161"/>
      <c r="D21" s="161"/>
      <c r="E21" s="161"/>
      <c r="F21" s="161"/>
      <c r="G21" s="20">
        <v>4</v>
      </c>
      <c r="H21" s="159"/>
      <c r="I21" s="20" t="s">
        <v>449</v>
      </c>
      <c r="J21" s="20">
        <v>1</v>
      </c>
      <c r="K21" s="40">
        <v>0.35</v>
      </c>
      <c r="L21" s="20" t="s">
        <v>221</v>
      </c>
      <c r="M21" s="40">
        <f>2.1*1.3*1.3</f>
        <v>3.5490000000000008</v>
      </c>
      <c r="N21" s="161"/>
      <c r="O21" s="161"/>
      <c r="P21" s="161"/>
      <c r="Q21" s="161"/>
    </row>
    <row r="22" spans="2:17" s="36" customFormat="1" ht="19.95" customHeight="1" x14ac:dyDescent="0.25">
      <c r="B22" s="162"/>
      <c r="C22" s="162"/>
      <c r="D22" s="162"/>
      <c r="E22" s="162"/>
      <c r="F22" s="162"/>
      <c r="G22" s="20">
        <v>4</v>
      </c>
      <c r="H22" s="20" t="s">
        <v>219</v>
      </c>
      <c r="I22" s="20" t="s">
        <v>220</v>
      </c>
      <c r="J22" s="20">
        <v>1</v>
      </c>
      <c r="K22" s="40">
        <v>2.06</v>
      </c>
      <c r="L22" s="20" t="s">
        <v>378</v>
      </c>
      <c r="M22" s="40">
        <f>3.65*2.8*3</f>
        <v>30.659999999999997</v>
      </c>
      <c r="N22" s="162"/>
      <c r="O22" s="162"/>
      <c r="P22" s="162"/>
      <c r="Q22" s="162"/>
    </row>
    <row r="23" spans="2:17" ht="30" customHeight="1" x14ac:dyDescent="0.25">
      <c r="B23" s="158" t="s">
        <v>211</v>
      </c>
      <c r="C23" s="158"/>
      <c r="D23" s="158"/>
      <c r="E23" s="158"/>
      <c r="F23" s="158"/>
      <c r="G23" s="158"/>
      <c r="H23" s="158"/>
      <c r="I23" s="158"/>
      <c r="J23" s="17">
        <f>SUMPRODUCT($G$4:$G$22,J4:J22)</f>
        <v>46</v>
      </c>
      <c r="K23" s="17">
        <f>SUMPRODUCT($G$4:$G$22,K4:K22)</f>
        <v>101.09999999999998</v>
      </c>
      <c r="L23" s="17" t="s">
        <v>209</v>
      </c>
      <c r="M23" s="31">
        <f>SUMPRODUCT($G$4:$G$22,M4:M22)</f>
        <v>1295.9045999999998</v>
      </c>
      <c r="N23" s="17" t="s">
        <v>209</v>
      </c>
      <c r="O23" s="17" t="s">
        <v>209</v>
      </c>
      <c r="P23" s="17">
        <f>SUM(P4:P22)</f>
        <v>12</v>
      </c>
    </row>
  </sheetData>
  <mergeCells count="46">
    <mergeCell ref="B2:B3"/>
    <mergeCell ref="C2:C3"/>
    <mergeCell ref="D2:D3"/>
    <mergeCell ref="E2:E3"/>
    <mergeCell ref="F2:F3"/>
    <mergeCell ref="O2:P2"/>
    <mergeCell ref="Q2:Q3"/>
    <mergeCell ref="H2:H3"/>
    <mergeCell ref="I2:I3"/>
    <mergeCell ref="J2:J3"/>
    <mergeCell ref="K2:K3"/>
    <mergeCell ref="N2:N3"/>
    <mergeCell ref="L2:L3"/>
    <mergeCell ref="M2:M3"/>
    <mergeCell ref="B4:B12"/>
    <mergeCell ref="Q4:Q12"/>
    <mergeCell ref="N4:N12"/>
    <mergeCell ref="D4:D12"/>
    <mergeCell ref="E4:E12"/>
    <mergeCell ref="I4:I12"/>
    <mergeCell ref="C4:C12"/>
    <mergeCell ref="F4:F12"/>
    <mergeCell ref="O4:O12"/>
    <mergeCell ref="P4:P12"/>
    <mergeCell ref="N16:N22"/>
    <mergeCell ref="O16:O22"/>
    <mergeCell ref="P16:P22"/>
    <mergeCell ref="Q16:Q22"/>
    <mergeCell ref="B23:I23"/>
    <mergeCell ref="H16:H17"/>
    <mergeCell ref="H18:H21"/>
    <mergeCell ref="E16:E22"/>
    <mergeCell ref="F16:F22"/>
    <mergeCell ref="D16:D22"/>
    <mergeCell ref="C16:C22"/>
    <mergeCell ref="B16:B22"/>
    <mergeCell ref="B13:B15"/>
    <mergeCell ref="C13:C15"/>
    <mergeCell ref="D13:D15"/>
    <mergeCell ref="E13:E15"/>
    <mergeCell ref="F13:F15"/>
    <mergeCell ref="N13:N15"/>
    <mergeCell ref="O13:O15"/>
    <mergeCell ref="P13:P15"/>
    <mergeCell ref="Q13:Q15"/>
    <mergeCell ref="I13:I15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A8D3D1-56E3-4316-B646-A7D0F7589D06}">
  <dimension ref="B2:Q20"/>
  <sheetViews>
    <sheetView zoomScale="85" zoomScaleNormal="85" workbookViewId="0">
      <pane ySplit="3" topLeftCell="A4" activePane="bottomLeft" state="frozen"/>
      <selection pane="bottomLeft" activeCell="H24" sqref="H24"/>
    </sheetView>
  </sheetViews>
  <sheetFormatPr defaultColWidth="9.109375" defaultRowHeight="15.6" x14ac:dyDescent="0.25"/>
  <cols>
    <col min="1" max="1" width="5.21875" style="8" customWidth="1"/>
    <col min="2" max="2" width="6.6640625" style="8" customWidth="1"/>
    <col min="3" max="6" width="10.44140625" style="8" customWidth="1"/>
    <col min="7" max="7" width="10.44140625" style="8" hidden="1" customWidth="1"/>
    <col min="8" max="8" width="15.44140625" style="8" customWidth="1"/>
    <col min="9" max="9" width="25.44140625" style="8" customWidth="1"/>
    <col min="10" max="10" width="8.44140625" style="8" customWidth="1"/>
    <col min="11" max="11" width="15.44140625" style="8" customWidth="1"/>
    <col min="12" max="12" width="20.44140625" style="8" customWidth="1"/>
    <col min="13" max="14" width="15.44140625" style="8" customWidth="1"/>
    <col min="15" max="16" width="10.44140625" style="8" customWidth="1"/>
    <col min="17" max="17" width="35.44140625" style="8" customWidth="1"/>
    <col min="18" max="16384" width="9.109375" style="8"/>
  </cols>
  <sheetData>
    <row r="2" spans="2:17" ht="25.2" customHeight="1" x14ac:dyDescent="0.25">
      <c r="B2" s="135" t="s">
        <v>0</v>
      </c>
      <c r="C2" s="135" t="s">
        <v>1</v>
      </c>
      <c r="D2" s="135" t="s">
        <v>19</v>
      </c>
      <c r="E2" s="135" t="s">
        <v>35</v>
      </c>
      <c r="F2" s="135" t="s">
        <v>74</v>
      </c>
      <c r="G2" s="28"/>
      <c r="H2" s="135" t="s">
        <v>2</v>
      </c>
      <c r="I2" s="135" t="s">
        <v>34</v>
      </c>
      <c r="J2" s="135" t="s">
        <v>3</v>
      </c>
      <c r="K2" s="135" t="s">
        <v>52</v>
      </c>
      <c r="L2" s="135" t="s">
        <v>51</v>
      </c>
      <c r="M2" s="135" t="s">
        <v>60</v>
      </c>
      <c r="N2" s="135" t="s">
        <v>4</v>
      </c>
      <c r="O2" s="140" t="s">
        <v>39</v>
      </c>
      <c r="P2" s="141"/>
      <c r="Q2" s="157" t="s">
        <v>5</v>
      </c>
    </row>
    <row r="3" spans="2:17" ht="25.2" customHeight="1" x14ac:dyDescent="0.25">
      <c r="B3" s="136"/>
      <c r="C3" s="136"/>
      <c r="D3" s="136"/>
      <c r="E3" s="136"/>
      <c r="F3" s="136"/>
      <c r="G3" s="30" t="s">
        <v>210</v>
      </c>
      <c r="H3" s="136"/>
      <c r="I3" s="136"/>
      <c r="J3" s="136"/>
      <c r="K3" s="136"/>
      <c r="L3" s="136"/>
      <c r="M3" s="136"/>
      <c r="N3" s="136"/>
      <c r="O3" s="29" t="s">
        <v>40</v>
      </c>
      <c r="P3" s="29" t="s">
        <v>41</v>
      </c>
      <c r="Q3" s="157"/>
    </row>
    <row r="4" spans="2:17" s="36" customFormat="1" ht="19.95" customHeight="1" x14ac:dyDescent="0.25">
      <c r="B4" s="159">
        <v>1</v>
      </c>
      <c r="C4" s="163" t="s">
        <v>10</v>
      </c>
      <c r="D4" s="180" t="s">
        <v>22</v>
      </c>
      <c r="E4" s="181" t="s">
        <v>36</v>
      </c>
      <c r="F4" s="163">
        <v>9</v>
      </c>
      <c r="G4" s="20">
        <v>9</v>
      </c>
      <c r="H4" s="13" t="s">
        <v>62</v>
      </c>
      <c r="I4" s="159" t="s">
        <v>225</v>
      </c>
      <c r="J4" s="13">
        <v>1</v>
      </c>
      <c r="K4" s="90">
        <v>8</v>
      </c>
      <c r="L4" s="89" t="s">
        <v>76</v>
      </c>
      <c r="M4" s="14">
        <v>69.31</v>
      </c>
      <c r="N4" s="159">
        <v>8486201000</v>
      </c>
      <c r="O4" s="181" t="s">
        <v>42</v>
      </c>
      <c r="P4" s="163">
        <v>8</v>
      </c>
      <c r="Q4" s="159"/>
    </row>
    <row r="5" spans="2:17" s="36" customFormat="1" ht="19.95" customHeight="1" x14ac:dyDescent="0.25">
      <c r="B5" s="159"/>
      <c r="C5" s="163"/>
      <c r="D5" s="180"/>
      <c r="E5" s="181"/>
      <c r="F5" s="163"/>
      <c r="G5" s="20">
        <v>9</v>
      </c>
      <c r="H5" s="13" t="s">
        <v>63</v>
      </c>
      <c r="I5" s="159"/>
      <c r="J5" s="13">
        <v>1</v>
      </c>
      <c r="K5" s="90">
        <v>8</v>
      </c>
      <c r="L5" s="89" t="s">
        <v>77</v>
      </c>
      <c r="M5" s="14">
        <v>48.26</v>
      </c>
      <c r="N5" s="159"/>
      <c r="O5" s="163"/>
      <c r="P5" s="163"/>
      <c r="Q5" s="159"/>
    </row>
    <row r="6" spans="2:17" s="36" customFormat="1" ht="19.95" customHeight="1" x14ac:dyDescent="0.25">
      <c r="B6" s="159"/>
      <c r="C6" s="163"/>
      <c r="D6" s="180"/>
      <c r="E6" s="181"/>
      <c r="F6" s="163"/>
      <c r="G6" s="20">
        <v>9</v>
      </c>
      <c r="H6" s="13" t="s">
        <v>64</v>
      </c>
      <c r="I6" s="159"/>
      <c r="J6" s="13">
        <v>1</v>
      </c>
      <c r="K6" s="90">
        <v>2.2000000000000002</v>
      </c>
      <c r="L6" s="89" t="s">
        <v>78</v>
      </c>
      <c r="M6" s="14">
        <v>20.420000000000002</v>
      </c>
      <c r="N6" s="159"/>
      <c r="O6" s="163"/>
      <c r="P6" s="163"/>
      <c r="Q6" s="159"/>
    </row>
    <row r="7" spans="2:17" s="36" customFormat="1" ht="19.95" customHeight="1" x14ac:dyDescent="0.25">
      <c r="B7" s="159"/>
      <c r="C7" s="163"/>
      <c r="D7" s="180"/>
      <c r="E7" s="181"/>
      <c r="F7" s="163"/>
      <c r="G7" s="20">
        <v>9</v>
      </c>
      <c r="H7" s="13" t="s">
        <v>65</v>
      </c>
      <c r="I7" s="159"/>
      <c r="J7" s="13">
        <v>1</v>
      </c>
      <c r="K7" s="90">
        <v>0.4</v>
      </c>
      <c r="L7" s="89" t="s">
        <v>79</v>
      </c>
      <c r="M7" s="14">
        <v>3.37</v>
      </c>
      <c r="N7" s="159"/>
      <c r="O7" s="163"/>
      <c r="P7" s="163"/>
      <c r="Q7" s="159"/>
    </row>
    <row r="8" spans="2:17" s="36" customFormat="1" ht="19.95" customHeight="1" x14ac:dyDescent="0.25">
      <c r="B8" s="159"/>
      <c r="C8" s="163"/>
      <c r="D8" s="180"/>
      <c r="E8" s="181"/>
      <c r="F8" s="163"/>
      <c r="G8" s="20">
        <v>9</v>
      </c>
      <c r="H8" s="13" t="s">
        <v>66</v>
      </c>
      <c r="I8" s="159"/>
      <c r="J8" s="13">
        <v>1</v>
      </c>
      <c r="K8" s="90">
        <v>0.45</v>
      </c>
      <c r="L8" s="89" t="s">
        <v>80</v>
      </c>
      <c r="M8" s="14">
        <v>3.91</v>
      </c>
      <c r="N8" s="159"/>
      <c r="O8" s="163"/>
      <c r="P8" s="163"/>
      <c r="Q8" s="159"/>
    </row>
    <row r="9" spans="2:17" s="36" customFormat="1" ht="19.95" customHeight="1" x14ac:dyDescent="0.25">
      <c r="B9" s="159"/>
      <c r="C9" s="163"/>
      <c r="D9" s="180"/>
      <c r="E9" s="181"/>
      <c r="F9" s="163"/>
      <c r="G9" s="20">
        <v>9</v>
      </c>
      <c r="H9" s="13" t="s">
        <v>67</v>
      </c>
      <c r="I9" s="159"/>
      <c r="J9" s="13">
        <v>1</v>
      </c>
      <c r="K9" s="90">
        <v>0.35</v>
      </c>
      <c r="L9" s="89" t="s">
        <v>81</v>
      </c>
      <c r="M9" s="14">
        <v>1.96</v>
      </c>
      <c r="N9" s="159"/>
      <c r="O9" s="163"/>
      <c r="P9" s="163"/>
      <c r="Q9" s="159"/>
    </row>
    <row r="10" spans="2:17" s="36" customFormat="1" ht="19.95" customHeight="1" x14ac:dyDescent="0.25">
      <c r="B10" s="159"/>
      <c r="C10" s="163"/>
      <c r="D10" s="180"/>
      <c r="E10" s="181"/>
      <c r="F10" s="163"/>
      <c r="G10" s="20">
        <v>9</v>
      </c>
      <c r="H10" s="13" t="s">
        <v>68</v>
      </c>
      <c r="I10" s="159"/>
      <c r="J10" s="13">
        <v>1</v>
      </c>
      <c r="K10" s="90">
        <v>0.08</v>
      </c>
      <c r="L10" s="89" t="s">
        <v>82</v>
      </c>
      <c r="M10" s="14">
        <v>0.56000000000000005</v>
      </c>
      <c r="N10" s="159"/>
      <c r="O10" s="163"/>
      <c r="P10" s="163"/>
      <c r="Q10" s="159"/>
    </row>
    <row r="11" spans="2:17" s="36" customFormat="1" ht="19.95" customHeight="1" x14ac:dyDescent="0.25">
      <c r="B11" s="159"/>
      <c r="C11" s="163"/>
      <c r="D11" s="180"/>
      <c r="E11" s="181"/>
      <c r="F11" s="163"/>
      <c r="G11" s="20">
        <v>9</v>
      </c>
      <c r="H11" s="13" t="s">
        <v>69</v>
      </c>
      <c r="I11" s="159"/>
      <c r="J11" s="13">
        <v>1</v>
      </c>
      <c r="K11" s="90">
        <v>1.97</v>
      </c>
      <c r="L11" s="89" t="s">
        <v>83</v>
      </c>
      <c r="M11" s="14">
        <v>1.97</v>
      </c>
      <c r="N11" s="159"/>
      <c r="O11" s="163"/>
      <c r="P11" s="163"/>
      <c r="Q11" s="159"/>
    </row>
    <row r="12" spans="2:17" s="36" customFormat="1" ht="19.95" customHeight="1" x14ac:dyDescent="0.25">
      <c r="B12" s="159"/>
      <c r="C12" s="163"/>
      <c r="D12" s="180"/>
      <c r="E12" s="181"/>
      <c r="F12" s="163"/>
      <c r="G12" s="20">
        <v>9</v>
      </c>
      <c r="H12" s="13" t="s">
        <v>70</v>
      </c>
      <c r="I12" s="159"/>
      <c r="J12" s="13">
        <v>1</v>
      </c>
      <c r="K12" s="90">
        <v>1</v>
      </c>
      <c r="L12" s="89" t="s">
        <v>84</v>
      </c>
      <c r="M12" s="14">
        <v>0.75</v>
      </c>
      <c r="N12" s="159"/>
      <c r="O12" s="163"/>
      <c r="P12" s="163"/>
      <c r="Q12" s="159"/>
    </row>
    <row r="13" spans="2:17" s="36" customFormat="1" ht="19.95" customHeight="1" x14ac:dyDescent="0.25">
      <c r="B13" s="159"/>
      <c r="C13" s="163"/>
      <c r="D13" s="180"/>
      <c r="E13" s="181"/>
      <c r="F13" s="163"/>
      <c r="G13" s="20">
        <v>9</v>
      </c>
      <c r="H13" s="13" t="s">
        <v>71</v>
      </c>
      <c r="I13" s="159"/>
      <c r="J13" s="13">
        <v>1</v>
      </c>
      <c r="K13" s="90">
        <v>0.4</v>
      </c>
      <c r="L13" s="89" t="s">
        <v>85</v>
      </c>
      <c r="M13" s="14">
        <v>1.06</v>
      </c>
      <c r="N13" s="159"/>
      <c r="O13" s="163"/>
      <c r="P13" s="163"/>
      <c r="Q13" s="159"/>
    </row>
    <row r="14" spans="2:17" s="36" customFormat="1" ht="19.95" customHeight="1" x14ac:dyDescent="0.25">
      <c r="B14" s="159"/>
      <c r="C14" s="163"/>
      <c r="D14" s="180"/>
      <c r="E14" s="181"/>
      <c r="F14" s="163"/>
      <c r="G14" s="20">
        <v>9</v>
      </c>
      <c r="H14" s="13" t="s">
        <v>72</v>
      </c>
      <c r="I14" s="159"/>
      <c r="J14" s="13">
        <v>1</v>
      </c>
      <c r="K14" s="90">
        <v>2.57</v>
      </c>
      <c r="L14" s="89" t="s">
        <v>226</v>
      </c>
      <c r="M14" s="14">
        <v>2.57</v>
      </c>
      <c r="N14" s="159"/>
      <c r="O14" s="163"/>
      <c r="P14" s="163"/>
      <c r="Q14" s="159"/>
    </row>
    <row r="15" spans="2:17" s="36" customFormat="1" ht="19.95" customHeight="1" x14ac:dyDescent="0.25">
      <c r="B15" s="159"/>
      <c r="C15" s="163"/>
      <c r="D15" s="180"/>
      <c r="E15" s="181"/>
      <c r="F15" s="163"/>
      <c r="G15" s="20">
        <v>9</v>
      </c>
      <c r="H15" s="13" t="s">
        <v>73</v>
      </c>
      <c r="I15" s="159"/>
      <c r="J15" s="13">
        <v>1</v>
      </c>
      <c r="K15" s="90">
        <v>2.27</v>
      </c>
      <c r="L15" s="89" t="s">
        <v>86</v>
      </c>
      <c r="M15" s="15">
        <v>2.27</v>
      </c>
      <c r="N15" s="159"/>
      <c r="O15" s="163"/>
      <c r="P15" s="163"/>
      <c r="Q15" s="159"/>
    </row>
    <row r="16" spans="2:17" s="44" customFormat="1" ht="19.95" customHeight="1" x14ac:dyDescent="0.25">
      <c r="B16" s="160">
        <v>2</v>
      </c>
      <c r="C16" s="160" t="s">
        <v>10</v>
      </c>
      <c r="D16" s="160" t="s">
        <v>44</v>
      </c>
      <c r="E16" s="160" t="s">
        <v>37</v>
      </c>
      <c r="F16" s="160">
        <v>9</v>
      </c>
      <c r="G16" s="20">
        <v>5</v>
      </c>
      <c r="H16" s="13" t="s">
        <v>457</v>
      </c>
      <c r="I16" s="160"/>
      <c r="J16" s="20">
        <v>1</v>
      </c>
      <c r="K16" s="40">
        <v>2.8</v>
      </c>
      <c r="L16" s="89" t="s">
        <v>461</v>
      </c>
      <c r="M16" s="40">
        <v>24.5</v>
      </c>
      <c r="N16" s="159">
        <v>8486403900</v>
      </c>
      <c r="O16" s="159" t="s">
        <v>42</v>
      </c>
      <c r="P16" s="159">
        <v>8</v>
      </c>
      <c r="Q16" s="159"/>
    </row>
    <row r="17" spans="2:17" s="36" customFormat="1" ht="19.95" customHeight="1" x14ac:dyDescent="0.25">
      <c r="B17" s="161"/>
      <c r="C17" s="161"/>
      <c r="D17" s="161"/>
      <c r="E17" s="161"/>
      <c r="F17" s="161"/>
      <c r="G17" s="20">
        <v>5</v>
      </c>
      <c r="H17" s="13" t="s">
        <v>458</v>
      </c>
      <c r="I17" s="161"/>
      <c r="J17" s="20">
        <v>1</v>
      </c>
      <c r="K17" s="40">
        <v>2.02</v>
      </c>
      <c r="L17" s="89" t="s">
        <v>462</v>
      </c>
      <c r="M17" s="40">
        <v>25.4</v>
      </c>
      <c r="N17" s="159"/>
      <c r="O17" s="159"/>
      <c r="P17" s="159"/>
      <c r="Q17" s="159"/>
    </row>
    <row r="18" spans="2:17" s="36" customFormat="1" ht="19.95" customHeight="1" x14ac:dyDescent="0.25">
      <c r="B18" s="161"/>
      <c r="C18" s="161"/>
      <c r="D18" s="161"/>
      <c r="E18" s="161"/>
      <c r="F18" s="161"/>
      <c r="G18" s="20">
        <v>5</v>
      </c>
      <c r="H18" s="13" t="s">
        <v>459</v>
      </c>
      <c r="I18" s="161"/>
      <c r="J18" s="20">
        <v>1</v>
      </c>
      <c r="K18" s="40">
        <v>4.0599999999999996</v>
      </c>
      <c r="L18" s="89" t="s">
        <v>463</v>
      </c>
      <c r="M18" s="40">
        <v>2.8</v>
      </c>
      <c r="N18" s="159"/>
      <c r="O18" s="159"/>
      <c r="P18" s="159"/>
      <c r="Q18" s="159"/>
    </row>
    <row r="19" spans="2:17" s="36" customFormat="1" ht="19.95" customHeight="1" x14ac:dyDescent="0.25">
      <c r="B19" s="162"/>
      <c r="C19" s="162"/>
      <c r="D19" s="162"/>
      <c r="E19" s="162"/>
      <c r="F19" s="162"/>
      <c r="G19" s="20">
        <v>5</v>
      </c>
      <c r="H19" s="13" t="s">
        <v>460</v>
      </c>
      <c r="I19" s="162"/>
      <c r="J19" s="20">
        <v>1</v>
      </c>
      <c r="K19" s="40">
        <v>1.1599999999999999</v>
      </c>
      <c r="L19" s="89" t="s">
        <v>464</v>
      </c>
      <c r="M19" s="40">
        <v>1.3</v>
      </c>
      <c r="N19" s="159"/>
      <c r="O19" s="159"/>
      <c r="P19" s="159"/>
      <c r="Q19" s="159"/>
    </row>
    <row r="20" spans="2:17" ht="30" customHeight="1" x14ac:dyDescent="0.25">
      <c r="B20" s="158" t="s">
        <v>211</v>
      </c>
      <c r="C20" s="158"/>
      <c r="D20" s="158"/>
      <c r="E20" s="158"/>
      <c r="F20" s="158"/>
      <c r="G20" s="158"/>
      <c r="H20" s="158"/>
      <c r="I20" s="158"/>
      <c r="J20" s="17">
        <f>SUMPRODUCT($G$4:$G$19,J4:J19)</f>
        <v>128</v>
      </c>
      <c r="K20" s="17">
        <f>SUMPRODUCT($G$4:$G$19,K4:K19)</f>
        <v>299.41000000000008</v>
      </c>
      <c r="L20" s="17" t="s">
        <v>209</v>
      </c>
      <c r="M20" s="31">
        <f>SUMPRODUCT($G$4:$G$19,M4:M19)</f>
        <v>1677.69</v>
      </c>
      <c r="N20" s="17" t="s">
        <v>209</v>
      </c>
      <c r="O20" s="17" t="s">
        <v>209</v>
      </c>
      <c r="P20" s="17">
        <f>SUM(P4:P19)</f>
        <v>16</v>
      </c>
    </row>
  </sheetData>
  <mergeCells count="35">
    <mergeCell ref="N16:N19"/>
    <mergeCell ref="O16:O19"/>
    <mergeCell ref="P16:P19"/>
    <mergeCell ref="Q16:Q19"/>
    <mergeCell ref="B20:I20"/>
    <mergeCell ref="F16:F19"/>
    <mergeCell ref="E16:E19"/>
    <mergeCell ref="D16:D19"/>
    <mergeCell ref="C16:C19"/>
    <mergeCell ref="B16:B19"/>
    <mergeCell ref="I16:I19"/>
    <mergeCell ref="N2:N3"/>
    <mergeCell ref="O2:P2"/>
    <mergeCell ref="Q2:Q3"/>
    <mergeCell ref="B4:B15"/>
    <mergeCell ref="C4:C15"/>
    <mergeCell ref="D4:D15"/>
    <mergeCell ref="E4:E15"/>
    <mergeCell ref="F4:F15"/>
    <mergeCell ref="I4:I15"/>
    <mergeCell ref="N4:N15"/>
    <mergeCell ref="O4:O15"/>
    <mergeCell ref="P4:P15"/>
    <mergeCell ref="Q4:Q15"/>
    <mergeCell ref="B2:B3"/>
    <mergeCell ref="C2:C3"/>
    <mergeCell ref="D2:D3"/>
    <mergeCell ref="K2:K3"/>
    <mergeCell ref="L2:L3"/>
    <mergeCell ref="M2:M3"/>
    <mergeCell ref="E2:E3"/>
    <mergeCell ref="F2:F3"/>
    <mergeCell ref="H2:H3"/>
    <mergeCell ref="I2:I3"/>
    <mergeCell ref="J2:J3"/>
  </mergeCells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C831F-E418-40A3-BFC2-19B501B58FCE}">
  <dimension ref="B2:Q6"/>
  <sheetViews>
    <sheetView zoomScale="85" zoomScaleNormal="85" workbookViewId="0">
      <selection activeCell="K4" sqref="K4:K5"/>
    </sheetView>
  </sheetViews>
  <sheetFormatPr defaultColWidth="9.109375" defaultRowHeight="15.6" x14ac:dyDescent="0.25"/>
  <cols>
    <col min="1" max="1" width="5.21875" style="8" customWidth="1"/>
    <col min="2" max="2" width="6.6640625" style="8" customWidth="1"/>
    <col min="3" max="6" width="10.44140625" style="8" customWidth="1"/>
    <col min="7" max="7" width="10.6640625" style="8" hidden="1" customWidth="1"/>
    <col min="8" max="8" width="35.44140625" style="8" customWidth="1"/>
    <col min="9" max="9" width="17.77734375" style="8" customWidth="1"/>
    <col min="10" max="10" width="9.77734375" style="8" bestFit="1" customWidth="1"/>
    <col min="11" max="11" width="15.44140625" style="8" customWidth="1"/>
    <col min="12" max="12" width="20.44140625" style="8" customWidth="1"/>
    <col min="13" max="13" width="15.44140625" style="8" customWidth="1"/>
    <col min="14" max="14" width="20.44140625" style="8" customWidth="1"/>
    <col min="15" max="16" width="10.44140625" style="8" customWidth="1"/>
    <col min="17" max="17" width="31.21875" style="8" customWidth="1"/>
    <col min="18" max="16384" width="9.109375" style="8"/>
  </cols>
  <sheetData>
    <row r="2" spans="2:17" ht="25.2" customHeight="1" x14ac:dyDescent="0.25">
      <c r="B2" s="135" t="s">
        <v>0</v>
      </c>
      <c r="C2" s="135" t="s">
        <v>1</v>
      </c>
      <c r="D2" s="135" t="s">
        <v>19</v>
      </c>
      <c r="E2" s="135" t="s">
        <v>35</v>
      </c>
      <c r="F2" s="135" t="s">
        <v>74</v>
      </c>
      <c r="G2" s="28"/>
      <c r="H2" s="135" t="s">
        <v>2</v>
      </c>
      <c r="I2" s="135" t="s">
        <v>34</v>
      </c>
      <c r="J2" s="135" t="s">
        <v>3</v>
      </c>
      <c r="K2" s="135" t="s">
        <v>52</v>
      </c>
      <c r="L2" s="135" t="s">
        <v>51</v>
      </c>
      <c r="M2" s="135" t="s">
        <v>60</v>
      </c>
      <c r="N2" s="135" t="s">
        <v>4</v>
      </c>
      <c r="O2" s="140" t="s">
        <v>39</v>
      </c>
      <c r="P2" s="141"/>
      <c r="Q2" s="157" t="s">
        <v>5</v>
      </c>
    </row>
    <row r="3" spans="2:17" ht="25.2" customHeight="1" x14ac:dyDescent="0.25">
      <c r="B3" s="136"/>
      <c r="C3" s="136"/>
      <c r="D3" s="136"/>
      <c r="E3" s="136"/>
      <c r="F3" s="136"/>
      <c r="G3" s="30" t="s">
        <v>210</v>
      </c>
      <c r="H3" s="136"/>
      <c r="I3" s="136"/>
      <c r="J3" s="136"/>
      <c r="K3" s="136"/>
      <c r="L3" s="136"/>
      <c r="M3" s="136"/>
      <c r="N3" s="136"/>
      <c r="O3" s="29" t="s">
        <v>40</v>
      </c>
      <c r="P3" s="29" t="s">
        <v>41</v>
      </c>
      <c r="Q3" s="157"/>
    </row>
    <row r="4" spans="2:17" s="36" customFormat="1" ht="49.5" customHeight="1" x14ac:dyDescent="0.25">
      <c r="B4" s="160">
        <v>1</v>
      </c>
      <c r="C4" s="171" t="s">
        <v>91</v>
      </c>
      <c r="D4" s="180" t="s">
        <v>89</v>
      </c>
      <c r="E4" s="164" t="s">
        <v>90</v>
      </c>
      <c r="F4" s="164">
        <v>10</v>
      </c>
      <c r="G4" s="37">
        <v>9</v>
      </c>
      <c r="H4" s="37" t="s">
        <v>92</v>
      </c>
      <c r="I4" s="39"/>
      <c r="J4" s="13">
        <v>1</v>
      </c>
      <c r="K4" s="99">
        <v>1</v>
      </c>
      <c r="L4" s="100" t="s">
        <v>94</v>
      </c>
      <c r="M4" s="15">
        <v>6.94</v>
      </c>
      <c r="N4" s="160">
        <v>8421399090</v>
      </c>
      <c r="O4" s="164" t="s">
        <v>42</v>
      </c>
      <c r="P4" s="164"/>
      <c r="Q4" s="164"/>
    </row>
    <row r="5" spans="2:17" s="36" customFormat="1" ht="49.5" customHeight="1" x14ac:dyDescent="0.25">
      <c r="B5" s="162"/>
      <c r="C5" s="172"/>
      <c r="D5" s="180"/>
      <c r="E5" s="166"/>
      <c r="F5" s="166"/>
      <c r="G5" s="37">
        <v>9</v>
      </c>
      <c r="H5" s="37" t="s">
        <v>93</v>
      </c>
      <c r="I5" s="39"/>
      <c r="J5" s="13">
        <v>1</v>
      </c>
      <c r="K5" s="99">
        <v>0.8</v>
      </c>
      <c r="L5" s="100" t="s">
        <v>95</v>
      </c>
      <c r="M5" s="15">
        <v>0.96</v>
      </c>
      <c r="N5" s="162"/>
      <c r="O5" s="166"/>
      <c r="P5" s="166"/>
      <c r="Q5" s="166"/>
    </row>
    <row r="6" spans="2:17" ht="30" customHeight="1" x14ac:dyDescent="0.25">
      <c r="B6" s="158" t="s">
        <v>211</v>
      </c>
      <c r="C6" s="158"/>
      <c r="D6" s="158"/>
      <c r="E6" s="158"/>
      <c r="F6" s="158"/>
      <c r="G6" s="158"/>
      <c r="H6" s="158"/>
      <c r="I6" s="158"/>
      <c r="J6" s="17">
        <f>SUMPRODUCT($G$4:$G$5,J4:J5)</f>
        <v>18</v>
      </c>
      <c r="K6" s="17">
        <f>SUMPRODUCT($G$4:$G$5,K4:K5)</f>
        <v>16.2</v>
      </c>
      <c r="L6" s="17" t="s">
        <v>209</v>
      </c>
      <c r="M6" s="17">
        <f>SUMPRODUCT($G$4:$G$5,M4:M5)</f>
        <v>71.099999999999994</v>
      </c>
      <c r="N6" s="17" t="s">
        <v>209</v>
      </c>
      <c r="O6" s="17" t="s">
        <v>209</v>
      </c>
      <c r="P6" s="17">
        <f>SUM(P4:P5)</f>
        <v>0</v>
      </c>
    </row>
  </sheetData>
  <mergeCells count="24">
    <mergeCell ref="O4:O5"/>
    <mergeCell ref="P4:P5"/>
    <mergeCell ref="Q4:Q5"/>
    <mergeCell ref="B6:I6"/>
    <mergeCell ref="B2:B3"/>
    <mergeCell ref="C2:C3"/>
    <mergeCell ref="D2:D3"/>
    <mergeCell ref="E2:E3"/>
    <mergeCell ref="F2:F3"/>
    <mergeCell ref="N4:N5"/>
    <mergeCell ref="O2:P2"/>
    <mergeCell ref="Q2:Q3"/>
    <mergeCell ref="I2:I3"/>
    <mergeCell ref="J2:J3"/>
    <mergeCell ref="K2:K3"/>
    <mergeCell ref="C4:C5"/>
    <mergeCell ref="B4:B5"/>
    <mergeCell ref="L2:L3"/>
    <mergeCell ref="M2:M3"/>
    <mergeCell ref="N2:N3"/>
    <mergeCell ref="D4:D5"/>
    <mergeCell ref="F4:F5"/>
    <mergeCell ref="E4:E5"/>
    <mergeCell ref="H2:H3"/>
  </mergeCells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CEC67B-8B19-46B7-B8FC-1613AC9F7524}">
  <dimension ref="B2:S33"/>
  <sheetViews>
    <sheetView zoomScale="70" zoomScaleNormal="70" workbookViewId="0">
      <pane ySplit="3" topLeftCell="A4" activePane="bottomLeft" state="frozen"/>
      <selection pane="bottomLeft" activeCell="K17" sqref="K17:K21"/>
    </sheetView>
  </sheetViews>
  <sheetFormatPr defaultColWidth="9.109375" defaultRowHeight="13.8" x14ac:dyDescent="0.25"/>
  <cols>
    <col min="1" max="1" width="5.21875" style="1" customWidth="1"/>
    <col min="2" max="2" width="6.6640625" style="1" customWidth="1"/>
    <col min="3" max="6" width="10.44140625" style="1" customWidth="1"/>
    <col min="7" max="7" width="10.6640625" style="1" hidden="1" customWidth="1"/>
    <col min="8" max="8" width="29.77734375" style="1" customWidth="1"/>
    <col min="9" max="9" width="20.44140625" style="1" customWidth="1"/>
    <col min="10" max="11" width="10.44140625" style="1" customWidth="1"/>
    <col min="12" max="12" width="20.44140625" style="1" customWidth="1"/>
    <col min="13" max="13" width="15.44140625" style="1" customWidth="1"/>
    <col min="14" max="14" width="25.44140625" style="1" customWidth="1"/>
    <col min="15" max="16" width="10.44140625" style="1" customWidth="1"/>
    <col min="17" max="17" width="31.21875" style="1" customWidth="1"/>
    <col min="18" max="16384" width="9.109375" style="1"/>
  </cols>
  <sheetData>
    <row r="2" spans="2:19" s="8" customFormat="1" ht="25.2" customHeight="1" x14ac:dyDescent="0.25">
      <c r="B2" s="135" t="s">
        <v>0</v>
      </c>
      <c r="C2" s="135" t="s">
        <v>1</v>
      </c>
      <c r="D2" s="135" t="s">
        <v>19</v>
      </c>
      <c r="E2" s="135" t="s">
        <v>35</v>
      </c>
      <c r="F2" s="135" t="s">
        <v>74</v>
      </c>
      <c r="G2" s="28"/>
      <c r="H2" s="135" t="s">
        <v>2</v>
      </c>
      <c r="I2" s="135" t="s">
        <v>34</v>
      </c>
      <c r="J2" s="135" t="s">
        <v>3</v>
      </c>
      <c r="K2" s="135" t="s">
        <v>52</v>
      </c>
      <c r="L2" s="135" t="s">
        <v>51</v>
      </c>
      <c r="M2" s="135" t="s">
        <v>60</v>
      </c>
      <c r="N2" s="135" t="s">
        <v>4</v>
      </c>
      <c r="O2" s="140" t="s">
        <v>39</v>
      </c>
      <c r="P2" s="141"/>
      <c r="Q2" s="157" t="s">
        <v>5</v>
      </c>
    </row>
    <row r="3" spans="2:19" s="8" customFormat="1" ht="25.2" customHeight="1" x14ac:dyDescent="0.25">
      <c r="B3" s="182"/>
      <c r="C3" s="182"/>
      <c r="D3" s="182"/>
      <c r="E3" s="182"/>
      <c r="F3" s="182"/>
      <c r="G3" s="33" t="s">
        <v>210</v>
      </c>
      <c r="H3" s="182"/>
      <c r="I3" s="182"/>
      <c r="J3" s="182"/>
      <c r="K3" s="182"/>
      <c r="L3" s="182"/>
      <c r="M3" s="182"/>
      <c r="N3" s="182"/>
      <c r="O3" s="28" t="s">
        <v>40</v>
      </c>
      <c r="P3" s="28" t="s">
        <v>41</v>
      </c>
      <c r="Q3" s="135"/>
    </row>
    <row r="4" spans="2:19" s="44" customFormat="1" ht="36" customHeight="1" x14ac:dyDescent="0.25">
      <c r="B4" s="160">
        <v>1</v>
      </c>
      <c r="C4" s="171" t="s">
        <v>332</v>
      </c>
      <c r="D4" s="168" t="s">
        <v>256</v>
      </c>
      <c r="E4" s="171" t="s">
        <v>36</v>
      </c>
      <c r="F4" s="164">
        <v>5</v>
      </c>
      <c r="G4" s="63">
        <v>7</v>
      </c>
      <c r="H4" s="63" t="s">
        <v>333</v>
      </c>
      <c r="I4" s="160"/>
      <c r="J4" s="13">
        <v>1</v>
      </c>
      <c r="K4" s="35">
        <v>6.67</v>
      </c>
      <c r="L4" s="63" t="s">
        <v>346</v>
      </c>
      <c r="M4" s="14">
        <f>5.2*2.8*3.3</f>
        <v>48.047999999999995</v>
      </c>
      <c r="N4" s="160">
        <v>8486909990</v>
      </c>
      <c r="O4" s="164" t="s">
        <v>42</v>
      </c>
      <c r="P4" s="160">
        <v>5</v>
      </c>
      <c r="Q4" s="164"/>
      <c r="R4" s="8"/>
      <c r="S4" s="8"/>
    </row>
    <row r="5" spans="2:19" s="44" customFormat="1" ht="36" customHeight="1" x14ac:dyDescent="0.25">
      <c r="B5" s="161"/>
      <c r="C5" s="172"/>
      <c r="D5" s="169"/>
      <c r="E5" s="172"/>
      <c r="F5" s="165"/>
      <c r="G5" s="63">
        <v>7</v>
      </c>
      <c r="H5" s="63" t="s">
        <v>334</v>
      </c>
      <c r="I5" s="161"/>
      <c r="J5" s="13">
        <v>1</v>
      </c>
      <c r="K5" s="35">
        <v>2.7</v>
      </c>
      <c r="L5" s="63" t="s">
        <v>347</v>
      </c>
      <c r="M5" s="14">
        <f>5.2*2.8*1.73</f>
        <v>25.188799999999997</v>
      </c>
      <c r="N5" s="161"/>
      <c r="O5" s="165"/>
      <c r="P5" s="161"/>
      <c r="Q5" s="165"/>
      <c r="R5" s="8"/>
      <c r="S5" s="8"/>
    </row>
    <row r="6" spans="2:19" s="44" customFormat="1" ht="36" customHeight="1" x14ac:dyDescent="0.25">
      <c r="B6" s="161"/>
      <c r="C6" s="172"/>
      <c r="D6" s="169"/>
      <c r="E6" s="172"/>
      <c r="F6" s="165"/>
      <c r="G6" s="63">
        <v>7</v>
      </c>
      <c r="H6" s="63" t="s">
        <v>335</v>
      </c>
      <c r="I6" s="161"/>
      <c r="J6" s="13">
        <v>1</v>
      </c>
      <c r="K6" s="35">
        <v>6</v>
      </c>
      <c r="L6" s="63" t="s">
        <v>348</v>
      </c>
      <c r="M6" s="14">
        <f>4.8*2.8*3.3</f>
        <v>44.351999999999997</v>
      </c>
      <c r="N6" s="161"/>
      <c r="O6" s="165"/>
      <c r="P6" s="161"/>
      <c r="Q6" s="165"/>
      <c r="R6" s="8"/>
      <c r="S6" s="8"/>
    </row>
    <row r="7" spans="2:19" s="44" customFormat="1" ht="36" customHeight="1" x14ac:dyDescent="0.25">
      <c r="B7" s="161"/>
      <c r="C7" s="172"/>
      <c r="D7" s="169"/>
      <c r="E7" s="172"/>
      <c r="F7" s="165"/>
      <c r="G7" s="63">
        <v>7</v>
      </c>
      <c r="H7" s="63" t="s">
        <v>336</v>
      </c>
      <c r="I7" s="161"/>
      <c r="J7" s="13">
        <v>1</v>
      </c>
      <c r="K7" s="35">
        <v>2.6</v>
      </c>
      <c r="L7" s="63" t="s">
        <v>349</v>
      </c>
      <c r="M7" s="14">
        <f>4.8*2.8*1.73</f>
        <v>23.251199999999997</v>
      </c>
      <c r="N7" s="161"/>
      <c r="O7" s="165"/>
      <c r="P7" s="161"/>
      <c r="Q7" s="165"/>
      <c r="R7" s="8"/>
      <c r="S7" s="8"/>
    </row>
    <row r="8" spans="2:19" s="44" customFormat="1" ht="36" customHeight="1" x14ac:dyDescent="0.25">
      <c r="B8" s="161"/>
      <c r="C8" s="172"/>
      <c r="D8" s="169"/>
      <c r="E8" s="172"/>
      <c r="F8" s="165"/>
      <c r="G8" s="63">
        <v>7</v>
      </c>
      <c r="H8" s="63" t="s">
        <v>337</v>
      </c>
      <c r="I8" s="161"/>
      <c r="J8" s="13">
        <v>1</v>
      </c>
      <c r="K8" s="35">
        <v>2</v>
      </c>
      <c r="L8" s="63" t="s">
        <v>350</v>
      </c>
      <c r="M8" s="14">
        <f>4.87*2.8*0.85</f>
        <v>11.590599999999998</v>
      </c>
      <c r="N8" s="161"/>
      <c r="O8" s="165"/>
      <c r="P8" s="161"/>
      <c r="Q8" s="165"/>
      <c r="R8" s="8"/>
      <c r="S8" s="8"/>
    </row>
    <row r="9" spans="2:19" s="44" customFormat="1" ht="36" customHeight="1" x14ac:dyDescent="0.25">
      <c r="B9" s="161"/>
      <c r="C9" s="172"/>
      <c r="D9" s="169"/>
      <c r="E9" s="172"/>
      <c r="F9" s="165"/>
      <c r="G9" s="63">
        <v>7</v>
      </c>
      <c r="H9" s="63" t="s">
        <v>338</v>
      </c>
      <c r="I9" s="161"/>
      <c r="J9" s="13">
        <v>1</v>
      </c>
      <c r="K9" s="35">
        <v>2.8</v>
      </c>
      <c r="L9" s="63" t="s">
        <v>351</v>
      </c>
      <c r="M9" s="14">
        <f>4.87*2.6*1.5</f>
        <v>18.993000000000002</v>
      </c>
      <c r="N9" s="161"/>
      <c r="O9" s="165"/>
      <c r="P9" s="161"/>
      <c r="Q9" s="165"/>
      <c r="R9" s="8"/>
      <c r="S9" s="8"/>
    </row>
    <row r="10" spans="2:19" s="44" customFormat="1" ht="36" customHeight="1" x14ac:dyDescent="0.25">
      <c r="B10" s="161"/>
      <c r="C10" s="172"/>
      <c r="D10" s="169"/>
      <c r="E10" s="172"/>
      <c r="F10" s="165"/>
      <c r="G10" s="63">
        <v>7</v>
      </c>
      <c r="H10" s="64" t="s">
        <v>339</v>
      </c>
      <c r="I10" s="161"/>
      <c r="J10" s="13">
        <v>1</v>
      </c>
      <c r="K10" s="35">
        <v>2.6</v>
      </c>
      <c r="L10" s="63" t="s">
        <v>352</v>
      </c>
      <c r="M10" s="14">
        <f>4.85*2*1.5</f>
        <v>14.549999999999999</v>
      </c>
      <c r="N10" s="161"/>
      <c r="O10" s="165"/>
      <c r="P10" s="161"/>
      <c r="Q10" s="165"/>
      <c r="R10" s="8"/>
      <c r="S10" s="8"/>
    </row>
    <row r="11" spans="2:19" s="44" customFormat="1" ht="36" customHeight="1" x14ac:dyDescent="0.25">
      <c r="B11" s="161"/>
      <c r="C11" s="172"/>
      <c r="D11" s="169"/>
      <c r="E11" s="172"/>
      <c r="F11" s="165"/>
      <c r="G11" s="63">
        <v>7</v>
      </c>
      <c r="H11" s="63" t="s">
        <v>340</v>
      </c>
      <c r="I11" s="161"/>
      <c r="J11" s="13">
        <v>1</v>
      </c>
      <c r="K11" s="35">
        <v>1.7</v>
      </c>
      <c r="L11" s="63" t="s">
        <v>353</v>
      </c>
      <c r="M11" s="14">
        <f>4.8*2.2*1.75</f>
        <v>18.48</v>
      </c>
      <c r="N11" s="161"/>
      <c r="O11" s="165"/>
      <c r="P11" s="161"/>
      <c r="Q11" s="165"/>
      <c r="R11" s="8"/>
      <c r="S11" s="8"/>
    </row>
    <row r="12" spans="2:19" s="44" customFormat="1" ht="36" customHeight="1" x14ac:dyDescent="0.25">
      <c r="B12" s="161"/>
      <c r="C12" s="172"/>
      <c r="D12" s="169"/>
      <c r="E12" s="172"/>
      <c r="F12" s="165"/>
      <c r="G12" s="63">
        <v>7</v>
      </c>
      <c r="H12" s="64" t="s">
        <v>341</v>
      </c>
      <c r="I12" s="161"/>
      <c r="J12" s="13">
        <v>1</v>
      </c>
      <c r="K12" s="35">
        <v>1.3</v>
      </c>
      <c r="L12" s="63" t="s">
        <v>354</v>
      </c>
      <c r="M12" s="14">
        <f>4.8*2.1*2</f>
        <v>20.16</v>
      </c>
      <c r="N12" s="161"/>
      <c r="O12" s="165"/>
      <c r="P12" s="161"/>
      <c r="Q12" s="165"/>
      <c r="R12" s="8"/>
      <c r="S12" s="8"/>
    </row>
    <row r="13" spans="2:19" s="44" customFormat="1" ht="36" customHeight="1" x14ac:dyDescent="0.25">
      <c r="B13" s="161"/>
      <c r="C13" s="172"/>
      <c r="D13" s="169"/>
      <c r="E13" s="172"/>
      <c r="F13" s="165"/>
      <c r="G13" s="63">
        <v>7</v>
      </c>
      <c r="H13" s="63" t="s">
        <v>342</v>
      </c>
      <c r="I13" s="161"/>
      <c r="J13" s="13">
        <v>1</v>
      </c>
      <c r="K13" s="40">
        <v>0.75</v>
      </c>
      <c r="L13" s="63" t="s">
        <v>355</v>
      </c>
      <c r="M13" s="40">
        <f>2.25*1.98*2.1</f>
        <v>9.355500000000001</v>
      </c>
      <c r="N13" s="161"/>
      <c r="O13" s="165"/>
      <c r="P13" s="161"/>
      <c r="Q13" s="165"/>
      <c r="R13" s="8"/>
      <c r="S13" s="8"/>
    </row>
    <row r="14" spans="2:19" s="44" customFormat="1" ht="36" customHeight="1" x14ac:dyDescent="0.25">
      <c r="B14" s="161"/>
      <c r="C14" s="172"/>
      <c r="D14" s="169"/>
      <c r="E14" s="172"/>
      <c r="F14" s="165"/>
      <c r="G14" s="63">
        <v>7</v>
      </c>
      <c r="H14" s="63" t="s">
        <v>343</v>
      </c>
      <c r="I14" s="161"/>
      <c r="J14" s="13">
        <v>1</v>
      </c>
      <c r="K14" s="40">
        <v>0.8</v>
      </c>
      <c r="L14" s="63" t="s">
        <v>356</v>
      </c>
      <c r="M14" s="40">
        <f>2.15*2.05*2.1</f>
        <v>9.255749999999999</v>
      </c>
      <c r="N14" s="161"/>
      <c r="O14" s="165"/>
      <c r="P14" s="161"/>
      <c r="Q14" s="165"/>
      <c r="R14" s="8"/>
      <c r="S14" s="8"/>
    </row>
    <row r="15" spans="2:19" s="44" customFormat="1" ht="36" customHeight="1" x14ac:dyDescent="0.25">
      <c r="B15" s="161"/>
      <c r="C15" s="172"/>
      <c r="D15" s="169"/>
      <c r="E15" s="172"/>
      <c r="F15" s="165"/>
      <c r="G15" s="63">
        <v>7</v>
      </c>
      <c r="H15" s="63" t="s">
        <v>344</v>
      </c>
      <c r="I15" s="161"/>
      <c r="J15" s="13">
        <v>1</v>
      </c>
      <c r="K15" s="40">
        <v>0.6</v>
      </c>
      <c r="L15" s="63" t="s">
        <v>357</v>
      </c>
      <c r="M15" s="40">
        <f>2.05*1.2*1.55</f>
        <v>3.8129999999999993</v>
      </c>
      <c r="N15" s="161"/>
      <c r="O15" s="165"/>
      <c r="P15" s="161"/>
      <c r="Q15" s="165"/>
      <c r="R15" s="8"/>
      <c r="S15" s="8"/>
    </row>
    <row r="16" spans="2:19" s="44" customFormat="1" ht="36" customHeight="1" x14ac:dyDescent="0.25">
      <c r="B16" s="162"/>
      <c r="C16" s="173"/>
      <c r="D16" s="170"/>
      <c r="E16" s="173"/>
      <c r="F16" s="166"/>
      <c r="G16" s="63">
        <v>7</v>
      </c>
      <c r="H16" s="64" t="s">
        <v>345</v>
      </c>
      <c r="I16" s="162"/>
      <c r="J16" s="13">
        <v>1</v>
      </c>
      <c r="K16" s="40">
        <v>0.4</v>
      </c>
      <c r="L16" s="63" t="s">
        <v>357</v>
      </c>
      <c r="M16" s="40">
        <f>2.05*1.2*1.55</f>
        <v>3.8129999999999993</v>
      </c>
      <c r="N16" s="162"/>
      <c r="O16" s="166"/>
      <c r="P16" s="162"/>
      <c r="Q16" s="166"/>
      <c r="R16" s="8"/>
      <c r="S16" s="8"/>
    </row>
    <row r="17" spans="2:19" s="36" customFormat="1" ht="36" customHeight="1" x14ac:dyDescent="0.25">
      <c r="B17" s="160">
        <v>2</v>
      </c>
      <c r="C17" s="171" t="s">
        <v>427</v>
      </c>
      <c r="D17" s="160" t="s">
        <v>46</v>
      </c>
      <c r="E17" s="171" t="s">
        <v>37</v>
      </c>
      <c r="F17" s="164">
        <v>5</v>
      </c>
      <c r="G17" s="82"/>
      <c r="H17" s="81" t="s">
        <v>422</v>
      </c>
      <c r="I17" s="160"/>
      <c r="J17" s="13">
        <v>1</v>
      </c>
      <c r="K17" s="40">
        <v>2.6</v>
      </c>
      <c r="L17" s="106" t="s">
        <v>553</v>
      </c>
      <c r="M17" s="40">
        <f>3.7*3.4*3.05</f>
        <v>38.369</v>
      </c>
      <c r="N17" s="160">
        <v>84862010</v>
      </c>
      <c r="O17" s="164" t="s">
        <v>42</v>
      </c>
      <c r="P17" s="164">
        <v>5</v>
      </c>
      <c r="Q17" s="164"/>
      <c r="R17" s="8"/>
      <c r="S17" s="8"/>
    </row>
    <row r="18" spans="2:19" s="36" customFormat="1" ht="36" customHeight="1" x14ac:dyDescent="0.25">
      <c r="B18" s="161"/>
      <c r="C18" s="172"/>
      <c r="D18" s="161"/>
      <c r="E18" s="172"/>
      <c r="F18" s="165"/>
      <c r="G18" s="82"/>
      <c r="H18" s="81" t="s">
        <v>423</v>
      </c>
      <c r="I18" s="161"/>
      <c r="J18" s="13">
        <v>1</v>
      </c>
      <c r="K18" s="40">
        <v>3.6</v>
      </c>
      <c r="L18" s="106" t="s">
        <v>554</v>
      </c>
      <c r="M18" s="40">
        <f>3.4*3.4*2.9</f>
        <v>33.523999999999994</v>
      </c>
      <c r="N18" s="161"/>
      <c r="O18" s="165"/>
      <c r="P18" s="165"/>
      <c r="Q18" s="165"/>
      <c r="R18" s="8"/>
      <c r="S18" s="8"/>
    </row>
    <row r="19" spans="2:19" s="36" customFormat="1" ht="36" customHeight="1" x14ac:dyDescent="0.25">
      <c r="B19" s="161"/>
      <c r="C19" s="172"/>
      <c r="D19" s="161"/>
      <c r="E19" s="172"/>
      <c r="F19" s="165"/>
      <c r="G19" s="82"/>
      <c r="H19" s="81" t="s">
        <v>424</v>
      </c>
      <c r="I19" s="161"/>
      <c r="J19" s="13">
        <v>1</v>
      </c>
      <c r="K19" s="40">
        <v>0.6</v>
      </c>
      <c r="L19" s="106" t="s">
        <v>555</v>
      </c>
      <c r="M19" s="40">
        <f>1.4*1.2*1.8</f>
        <v>3.024</v>
      </c>
      <c r="N19" s="161"/>
      <c r="O19" s="165"/>
      <c r="P19" s="165"/>
      <c r="Q19" s="165"/>
      <c r="R19" s="8"/>
      <c r="S19" s="8"/>
    </row>
    <row r="20" spans="2:19" s="36" customFormat="1" ht="36" customHeight="1" x14ac:dyDescent="0.25">
      <c r="B20" s="161"/>
      <c r="C20" s="172"/>
      <c r="D20" s="161"/>
      <c r="E20" s="172"/>
      <c r="F20" s="165"/>
      <c r="G20" s="82"/>
      <c r="H20" s="81" t="s">
        <v>425</v>
      </c>
      <c r="I20" s="161"/>
      <c r="J20" s="13">
        <v>1</v>
      </c>
      <c r="K20" s="40">
        <v>0.3</v>
      </c>
      <c r="L20" s="106" t="s">
        <v>556</v>
      </c>
      <c r="M20" s="40">
        <f>2*3.4*2.9</f>
        <v>19.72</v>
      </c>
      <c r="N20" s="161"/>
      <c r="O20" s="165"/>
      <c r="P20" s="165"/>
      <c r="Q20" s="165"/>
      <c r="R20" s="8"/>
      <c r="S20" s="8"/>
    </row>
    <row r="21" spans="2:19" s="36" customFormat="1" ht="36" customHeight="1" x14ac:dyDescent="0.25">
      <c r="B21" s="162"/>
      <c r="C21" s="173"/>
      <c r="D21" s="162"/>
      <c r="E21" s="173"/>
      <c r="F21" s="166"/>
      <c r="G21" s="82"/>
      <c r="H21" s="81" t="s">
        <v>426</v>
      </c>
      <c r="I21" s="162"/>
      <c r="J21" s="13">
        <v>1</v>
      </c>
      <c r="K21" s="40">
        <v>1.1000000000000001</v>
      </c>
      <c r="L21" s="106" t="s">
        <v>557</v>
      </c>
      <c r="M21" s="40">
        <f>2.15*3.4*2.9</f>
        <v>21.198999999999998</v>
      </c>
      <c r="N21" s="162"/>
      <c r="O21" s="166"/>
      <c r="P21" s="166"/>
      <c r="Q21" s="166"/>
      <c r="R21" s="8"/>
      <c r="S21" s="8"/>
    </row>
    <row r="22" spans="2:19" ht="15.6" x14ac:dyDescent="0.25">
      <c r="R22" s="8"/>
      <c r="S22" s="8"/>
    </row>
    <row r="23" spans="2:19" ht="15.6" x14ac:dyDescent="0.25">
      <c r="R23" s="8"/>
      <c r="S23" s="8"/>
    </row>
    <row r="24" spans="2:19" ht="15.6" x14ac:dyDescent="0.25">
      <c r="R24" s="8"/>
      <c r="S24" s="8"/>
    </row>
    <row r="25" spans="2:19" ht="15.6" x14ac:dyDescent="0.25">
      <c r="R25" s="8"/>
      <c r="S25" s="8"/>
    </row>
    <row r="26" spans="2:19" ht="15.6" x14ac:dyDescent="0.25">
      <c r="R26" s="8"/>
      <c r="S26" s="8"/>
    </row>
    <row r="27" spans="2:19" ht="15.6" x14ac:dyDescent="0.25">
      <c r="R27" s="8"/>
      <c r="S27" s="8"/>
    </row>
    <row r="28" spans="2:19" ht="15.6" x14ac:dyDescent="0.25">
      <c r="R28" s="8"/>
      <c r="S28" s="8"/>
    </row>
    <row r="29" spans="2:19" ht="15.6" x14ac:dyDescent="0.25">
      <c r="R29" s="8"/>
      <c r="S29" s="8"/>
    </row>
    <row r="30" spans="2:19" ht="15.6" x14ac:dyDescent="0.25">
      <c r="R30" s="8"/>
      <c r="S30" s="8"/>
    </row>
    <row r="31" spans="2:19" ht="15.6" x14ac:dyDescent="0.25">
      <c r="R31" s="8"/>
      <c r="S31" s="8"/>
    </row>
    <row r="32" spans="2:19" ht="15.6" x14ac:dyDescent="0.25">
      <c r="R32" s="8"/>
      <c r="S32" s="8"/>
    </row>
    <row r="33" spans="18:19" ht="15.6" x14ac:dyDescent="0.25">
      <c r="R33" s="8"/>
      <c r="S33" s="8"/>
    </row>
  </sheetData>
  <mergeCells count="34">
    <mergeCell ref="O17:O21"/>
    <mergeCell ref="P17:P21"/>
    <mergeCell ref="Q17:Q21"/>
    <mergeCell ref="N4:N16"/>
    <mergeCell ref="N17:N21"/>
    <mergeCell ref="O4:O16"/>
    <mergeCell ref="P4:P16"/>
    <mergeCell ref="Q4:Q16"/>
    <mergeCell ref="I4:I16"/>
    <mergeCell ref="B17:B21"/>
    <mergeCell ref="C17:C21"/>
    <mergeCell ref="D17:D21"/>
    <mergeCell ref="E17:E21"/>
    <mergeCell ref="F17:F21"/>
    <mergeCell ref="I17:I21"/>
    <mergeCell ref="B4:B16"/>
    <mergeCell ref="C4:C16"/>
    <mergeCell ref="D4:D16"/>
    <mergeCell ref="E4:E16"/>
    <mergeCell ref="F4:F16"/>
    <mergeCell ref="B2:B3"/>
    <mergeCell ref="C2:C3"/>
    <mergeCell ref="D2:D3"/>
    <mergeCell ref="E2:E3"/>
    <mergeCell ref="F2:F3"/>
    <mergeCell ref="H2:H3"/>
    <mergeCell ref="O2:P2"/>
    <mergeCell ref="Q2:Q3"/>
    <mergeCell ref="I2:I3"/>
    <mergeCell ref="J2:J3"/>
    <mergeCell ref="K2:K3"/>
    <mergeCell ref="L2:L3"/>
    <mergeCell ref="M2:M3"/>
    <mergeCell ref="N2:N3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目录信息</vt:lpstr>
      <vt:lpstr>HS Code</vt:lpstr>
      <vt:lpstr>发料机</vt:lpstr>
      <vt:lpstr>制绒</vt:lpstr>
      <vt:lpstr>扩氧一体</vt:lpstr>
      <vt:lpstr>碱抛1</vt:lpstr>
      <vt:lpstr>POLY</vt:lpstr>
      <vt:lpstr>Scurbber</vt:lpstr>
      <vt:lpstr>退火</vt:lpstr>
      <vt:lpstr>碱抛2</vt:lpstr>
      <vt:lpstr>ALD</vt:lpstr>
      <vt:lpstr>正膜</vt:lpstr>
      <vt:lpstr>背膜</vt:lpstr>
      <vt:lpstr>丝网-迈为</vt:lpstr>
      <vt:lpstr>LIF</vt:lpstr>
      <vt:lpstr>离线EL</vt:lpstr>
      <vt:lpstr>石墨舟烘箱</vt:lpstr>
      <vt:lpstr>昊建石英舟石墨舟</vt:lpstr>
      <vt:lpstr>离线PL</vt:lpstr>
      <vt:lpstr>卡点机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wanglei</dc:creator>
  <cp:lastModifiedBy>Wei Tong(童伟)</cp:lastModifiedBy>
  <dcterms:created xsi:type="dcterms:W3CDTF">2015-06-05T18:19:34Z</dcterms:created>
  <dcterms:modified xsi:type="dcterms:W3CDTF">2025-06-23T01:11:25Z</dcterms:modified>
</cp:coreProperties>
</file>