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封面" sheetId="5" r:id="rId1"/>
    <sheet name="分部分项清单计价表" sheetId="4" r:id="rId2"/>
    <sheet name="Sheet2" sheetId="2" r:id="rId3"/>
    <sheet name="Sheet3" sheetId="3" r:id="rId4"/>
  </sheets>
  <definedNames>
    <definedName name="_xlnm._FilterDatabase" localSheetId="1" hidden="1">分部分项清单计价表!$A$4:$K$91</definedName>
    <definedName name="_xlnm.Print_Titles" localSheetId="1">分部分项清单计价表!$1:$3</definedName>
    <definedName name="_xlnm.Print_Area" localSheetId="1">分部分项清单计价表!$A$1:$I$91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67" name="ID_D622A1D3254C4350AFFFD89A82E80AF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8680" y="514350"/>
          <a:ext cx="93091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9" name="ID_08E49927D4524B14A81C19287F90154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88680" y="2009775"/>
          <a:ext cx="1367155" cy="675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8" name="ID_6543F3F774DF46D282C916D01A46B8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7823835" y="857250"/>
          <a:ext cx="831215" cy="1123950"/>
        </a:xfrm>
        <a:prstGeom prst="rect">
          <a:avLst/>
        </a:prstGeom>
      </xdr:spPr>
    </xdr:pic>
  </etc:cellImage>
  <etc:cellImage>
    <xdr:pic>
      <xdr:nvPicPr>
        <xdr:cNvPr id="272" name="ID_28FF4800D158487187327DA49A8D3B0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88680" y="5774690"/>
          <a:ext cx="10267950" cy="6981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1" name="ID_79AD2E86081C4FEAAD8618F07B650DC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88680" y="2276475"/>
          <a:ext cx="852170" cy="864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0" name="ID_38CE19DAB80C44BC9D2110F94A644189" descr="2"/>
        <xdr:cNvPicPr>
          <a:picLocks noChangeAspect="1"/>
        </xdr:cNvPicPr>
      </xdr:nvPicPr>
      <xdr:blipFill>
        <a:blip r:embed="rId6"/>
        <a:srcRect l="26791" r="24266"/>
        <a:stretch>
          <a:fillRect/>
        </a:stretch>
      </xdr:blipFill>
      <xdr:spPr>
        <a:xfrm>
          <a:off x="8488680" y="3660775"/>
          <a:ext cx="890270" cy="1162050"/>
        </a:xfrm>
        <a:prstGeom prst="rect">
          <a:avLst/>
        </a:prstGeom>
      </xdr:spPr>
    </xdr:pic>
  </etc:cellImage>
  <etc:cellImage>
    <xdr:pic>
      <xdr:nvPicPr>
        <xdr:cNvPr id="273" name="ID_04A20AAA2C064F8C9D7BB6EE0F4E6D1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488680" y="6536690"/>
          <a:ext cx="10229850" cy="10372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8BBC02F598D649C492D9B66837029D6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286875" y="9550400"/>
          <a:ext cx="10267950" cy="7258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4" name="ID_BD4D1EE11654470F9DAFA756F3F3F2B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126605" y="2152650"/>
          <a:ext cx="1287780" cy="809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5" name="ID_03377997B8ED40E8ABF654840A40E9C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23835" y="4657725"/>
          <a:ext cx="1101725" cy="8274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3C73C882D7E54355957B0C0C1EAECEB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286875" y="11328400"/>
          <a:ext cx="10344150" cy="5791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17FA5A5F196F498AA5B38C0DE9F104C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286875" y="12217400"/>
          <a:ext cx="10363200" cy="5848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3CCA45CD739B47048C0F0090CE14B01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067560" y="55651400"/>
          <a:ext cx="887095" cy="1024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AD7FB2E8CF0742DEB3F32868121D058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943735" y="56515000"/>
          <a:ext cx="890270" cy="9156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6ABB9507EAB34C40BC257E7C87984B0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86610" y="57696100"/>
          <a:ext cx="949325" cy="1022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B9E77DDEB51A48CE893C29CDBC8BDBF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43735" y="58724800"/>
          <a:ext cx="887095" cy="1024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A3FC66EC4D9D4B259578F60248A99137" descr="cf3b353c3ee58d475addd2b7ca79904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943735" y="59601100"/>
          <a:ext cx="787400" cy="989330"/>
        </a:xfrm>
        <a:prstGeom prst="rect">
          <a:avLst/>
        </a:prstGeom>
      </xdr:spPr>
    </xdr:pic>
  </etc:cellImage>
  <etc:cellImage>
    <xdr:pic>
      <xdr:nvPicPr>
        <xdr:cNvPr id="47" name="ID_61F51B619A434D2AAA3FEC3E2FD279B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43735" y="60477400"/>
          <a:ext cx="887095" cy="1024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0D03F53AA57A40CF8CD7B56766FA97B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43735" y="62433200"/>
          <a:ext cx="887095" cy="1024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F92AD4CDB8B9463FA50DC35C73D0433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943735" y="61188600"/>
          <a:ext cx="921385" cy="8521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5C6CD243F51F41F8B938504CA64E444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43735" y="66116200"/>
          <a:ext cx="887095" cy="1024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490EB4B3755A4B6590713224B1F7823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943735" y="70840600"/>
          <a:ext cx="1116965" cy="1031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BA0B2902EF0848179AECEC13156CE025" descr="cf3b353c3ee58d475addd2b7ca79904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943735" y="71907400"/>
          <a:ext cx="787400" cy="989330"/>
        </a:xfrm>
        <a:prstGeom prst="rect">
          <a:avLst/>
        </a:prstGeom>
      </xdr:spPr>
    </xdr:pic>
  </etc:cellImage>
  <etc:cellImage>
    <xdr:pic>
      <xdr:nvPicPr>
        <xdr:cNvPr id="58" name="ID_BBA84FB0BAC24B3682294EBF18644899" descr="cf3b353c3ee58d475addd2b7ca79904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943735" y="73977500"/>
          <a:ext cx="787400" cy="989330"/>
        </a:xfrm>
        <a:prstGeom prst="rect">
          <a:avLst/>
        </a:prstGeom>
      </xdr:spPr>
    </xdr:pic>
  </etc:cellImage>
  <etc:cellImage>
    <xdr:pic>
      <xdr:nvPicPr>
        <xdr:cNvPr id="60" name="ID_49D6752915D543328D9331A578EF110F" descr="44b8c9c5ee58a7693f9e374122c04cb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943735" y="76047600"/>
          <a:ext cx="612775" cy="989330"/>
        </a:xfrm>
        <a:prstGeom prst="rect">
          <a:avLst/>
        </a:prstGeom>
      </xdr:spPr>
    </xdr:pic>
  </etc:cellImage>
  <etc:cellImage>
    <xdr:pic>
      <xdr:nvPicPr>
        <xdr:cNvPr id="61" name="ID_5A6CD4690DED4082BA6F7386932787A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086610" y="69538850"/>
          <a:ext cx="878205" cy="1186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4E80A8B4CF9A4A48BD51082451826F1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286635" y="69557900"/>
          <a:ext cx="878205" cy="1186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B405357721A64E9688683A802BE753AA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067560" y="35509200"/>
          <a:ext cx="971550" cy="7670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<sst xmlns="http://schemas.openxmlformats.org/spreadsheetml/2006/main" count="272" uniqueCount="178">
  <si>
    <t>渝贝贝宝圣湖街道普惠托育园定制家具、门及窗帘等采购项目</t>
  </si>
  <si>
    <t>投标报价(小写)：</t>
  </si>
  <si>
    <t xml:space="preserve">(大写)：  </t>
  </si>
  <si>
    <t>招  标  人：</t>
  </si>
  <si>
    <t xml:space="preserve">
投 标 人：</t>
  </si>
  <si>
    <t>(单位盖章)</t>
  </si>
  <si>
    <t>(单位资质专用章)</t>
  </si>
  <si>
    <t>法定代表人
或其授权人：</t>
  </si>
  <si>
    <t>法定代表人
或其授人：</t>
  </si>
  <si>
    <t>(签字或盖)</t>
  </si>
  <si>
    <t>(签字或盖章)</t>
  </si>
  <si>
    <t>编  制  人：</t>
  </si>
  <si>
    <t>审 核 人：</t>
  </si>
  <si>
    <t>(造价人员签字盖专用章)</t>
  </si>
  <si>
    <t>(造价工程师签字盖专用章)</t>
  </si>
  <si>
    <t>时 间：   年   月   日</t>
  </si>
  <si>
    <t>分部分项清单计价表</t>
  </si>
  <si>
    <t>项目名称：渝贝贝宝圣湖街道普惠托育园定制家具、门及窗帘等采购项目</t>
  </si>
  <si>
    <t>序号</t>
  </si>
  <si>
    <t>名称</t>
  </si>
  <si>
    <t>图片</t>
  </si>
  <si>
    <t>技术参数及说明</t>
  </si>
  <si>
    <t>单位</t>
  </si>
  <si>
    <t>数量</t>
  </si>
  <si>
    <t>全费用综合单价（元）</t>
  </si>
  <si>
    <t>合价（元）</t>
  </si>
  <si>
    <t>备注</t>
  </si>
  <si>
    <t>一</t>
  </si>
  <si>
    <t>定制家具</t>
  </si>
  <si>
    <t>1层大厅定制异形柜 1160mm*1350mm*320mm</t>
  </si>
  <si>
    <t>1、规格：长1160mm*高1350mm*厚320mm；
2、部位：1层大厅；
3、材料种类、规格：18mm厚实木颗粒板；
4、装饰形状：雕刻园弧形，四周倒R100弧；
5、油漆品种、刷漆遍数：满足设计及规范要求；
6、五金件安装；
7、制作、运输及安装。</t>
  </si>
  <si>
    <t>㎡</t>
  </si>
  <si>
    <t>1层定制书架 
2398mm*2000mm*300mm</t>
  </si>
  <si>
    <t>1、规格：长2000mm*高2398mm*厚300mm；
2、部位：1层大厅；
3、材料种类、规格：18mm厚实木颗粒板；
4、装饰形状：雕刻园弧形，四周倒R100弧；
5、油漆品种、刷漆遍数：满足设计及规范要求；
6、五金件安装；
7、制作、运输及安装。</t>
  </si>
  <si>
    <t>1层大厅过道定制高低矮柜</t>
  </si>
  <si>
    <t>1、规格：高柜长3500mm*高300mm*厚600mm+矮柜长2400mm*宽900mm*高600mm；
2、部位：1层大厅；
3、材料种类、规格：18mm厚实木颗粒板；
4、五金种类、规格：铰链等满足设计及规范要求；
5、防护材料种类：坐垫等满足设计及规范要求；
6、制作、运输及安装。</t>
  </si>
  <si>
    <t>1层家长课堂定制小儿推拿台</t>
  </si>
  <si>
    <t>1、台柜规格：长4250mm*宽700mm*高950mm；抽屉：900mm*285mm；侧柜长300mm*高700mm*厚350mm；
2、部位：1层家长课堂；
3、材料种类、规格：18mm厚实木颗粒板；
4、台面材料：15mm厚石英石；
5、钢架：台面下前后加30mm*30mm*3mm角钢；
6、油漆品种、刷漆遍数：满足设计及规范要求；
7、五金件安装；
8、制作、运输及安装。</t>
  </si>
  <si>
    <t>m</t>
  </si>
  <si>
    <t>1层家长课堂定制厨房低柜</t>
  </si>
  <si>
    <t>1、台柜规格：长4500mm*宽600mm*高800mm；
2、部位：1层家长课堂；
3、材料种类、规格：18mm厚实木颗粒板(含柜门）；
4、台面材料：15mm厚石英石（含开槽）
5、钢架：台面下前后加30mm*30mm*3mm角钢；
6、油漆品种、刷漆遍数：满足设计及规范要求；
7、五金件安装；
8、制作、运输及安装。</t>
  </si>
  <si>
    <t>1层家长课堂定制厨房吊柜</t>
  </si>
  <si>
    <t>1、规格：长1800mm*高700mm*厚300mm(含柜门）；
2、部位：1层家长课堂；
3、材料种类、规格：18mm厚实木颗粒板；
4、油漆品种、刷漆遍数：满足设计及规范要求；
5、五金件安装；
6、制作、运输及安装。</t>
  </si>
  <si>
    <t>1层家长课堂定制隔板</t>
  </si>
  <si>
    <t>1、规格：宽150mm*厚300mm；
2、部位：1层家长课堂；
3、材料种类、规格：18mm厚实木颗粒板；
4、油漆品种、刷漆遍数：满足设计及规范要求；
5、五金件安装；
6、制作、运输及安装。</t>
  </si>
  <si>
    <t>1层定制早教柜</t>
  </si>
  <si>
    <t>1、规格：长4200mm*宽2200mm*厚600mm；立柜：长615mm*宽2250mm*厚600mm；小高柜：2490mm*2200mm*厚600；格栅柜：长1710mm*宽2200mm*厚600mm
2、部位：1层；
3、材料种类、规格：18mm厚实木颗粒板；
4、油漆品种、刷漆遍数：满足设计及规范要求；
5、五金件安装；
6、制作、运输及安装。</t>
  </si>
  <si>
    <t>2层定制教师办公室文件柜</t>
  </si>
  <si>
    <t>1、规格：长1970mm*宽2400mm*厚400mm（含柜门及抽屉）；
2、部位：2层；
3、材料种类、规格：18mm厚实木颗粒板；
4、油漆品种、刷漆遍数：满足设计及规范要求；
5、五金件安装；
6、制作、运输及安装。</t>
  </si>
  <si>
    <t>2层定制园长室文件柜</t>
  </si>
  <si>
    <t>1、规格：长2040mm*宽2400mm*厚400mm（含柜门及抽屉）；
2、部位：2层；
3、材料种类、规格：18mm厚实木颗粒板；
4、油漆品种、刷漆遍数：满足设计及规范要求；
5、五金件安装；
6、制作、运输及安装。</t>
  </si>
  <si>
    <t>2层定制园室长矮柜</t>
  </si>
  <si>
    <t>1、规格：长2500mm*高1200mm*厚400mm（含柜门及抽屉）；
2、部位：2层；
3、材料种类、规格：18mm厚实木颗粒板；
4、油漆品种、刷漆遍数：满足设计及规范要求；
5、五金件安装；
6、制作、运输及安装。</t>
  </si>
  <si>
    <t>2层过道定制过道书包柜</t>
  </si>
  <si>
    <t>1、规格：宽620mm*高800mm（含柜门及台面）；
2、部位：2层过道，2个；
3、材料种类、规格：18mm厚实木颗粒板；
4、台面材料：15mm厚石英石（含开槽）；
5、装饰形状：地柜圆角，倒R100；
6、油漆品种、刷漆遍数：满足设计及规范要求；
7、五金件安装；
8、制作、运输及安装。</t>
  </si>
  <si>
    <t>2层过道定制过道梯坎柜</t>
  </si>
  <si>
    <t>1、规格：宽950mm*高1200mm（含柜门）；
2、部位：2层过道；
3、材料种类、规格：18mm厚实木颗粒板；
4、油漆品种、刷漆遍数：满足设计及规范要求；
5、五金件安装；
6、制作、运输及安装。</t>
  </si>
  <si>
    <t>2层过道定制过道立柜</t>
  </si>
  <si>
    <t>1、规格：厚600mm（含柜门）；
2、部位：2层过道；
3、材料种类、规格：18mm厚实木颗粒板；
4、油漆品种、刷漆遍数：满足设计及规范要求；
5、五金件安装；
6、制作、运输及安装。</t>
  </si>
  <si>
    <t>2层过道定制过道高低柜</t>
  </si>
  <si>
    <t>1、规格：，高立柜：长1600mm*宽600*高2200mm；矮柜：长2450mm*宽600mm*高300mm；
2、部位：2层过道；
3、材料种类、规格：18mm厚实木颗粒板；
4、油漆品种、刷漆遍数：满足设计及规范要求；
5、五金件安装；
6、制作、运输及安装。</t>
  </si>
  <si>
    <t>2层活动室1定制储物柜及矮柜</t>
  </si>
  <si>
    <t>1、规格：厚950mm（含柜门）：1200mm*440mm；右侧柜：1200mm*550mm；
2、部位：2层活动室1定；
3、材料种类、规格：18mm厚实木颗粒板；
4、油漆品种、刷漆遍数：满足设计及规范要求；
5、五金件安装；
6、制作、运输及安装。</t>
  </si>
  <si>
    <t>2层活动室1定制矮柜</t>
  </si>
  <si>
    <t>1、规格：长5000mm*宽280mm*高500mm（含柜门）
2、部位：2层活动室1；
3、材料种类、规格：18mm厚实木颗粒板；
4、油漆品种、刷漆遍数：满足设计及规范要求；
5、五金件安装；
6、制作、运输及安装。</t>
  </si>
  <si>
    <t>2层活动室1定制高低矮柜</t>
  </si>
  <si>
    <t>1、规格：矮柜1：长2450mm*宽600mm*高300mm，矮柜2：长1900mm*宽600mm*高2150mm（含柜门）；
2、部位：2层活动室1；
3、材料种类、规格：18mm厚实木颗粒板；
4、油漆品种、刷漆遍数：满足设计及规范要求；
5、五金件安装；
6、制作、运输及安装。</t>
  </si>
  <si>
    <t>2层活动室定制地柜</t>
  </si>
  <si>
    <t>1、规格：长4830mm*宽600mm*高800mm（含柜门），（格子柜：1200mm*800mm）；
2、部位：2层活动室；
3、材料种类、规格：18mm厚实木颗粒板；
4、台面材料：15mm厚石英石（含开槽）；
5、装饰形状：地柜圆角，倒R100；
6、油漆品种、刷漆遍数：满足设计及规范要求；
7、五金件安装；
8、制作、运输及安装。</t>
  </si>
  <si>
    <t>2层活动室衣柜</t>
  </si>
  <si>
    <t>1、规格：长4900mm*高2200mm*厚550mm（含柜门）
2、部位：2层活动室；
3、材料种类、规格：18mm厚实木颗粒板；
4、油漆品种、刷漆遍数：满足设计及规范要求；
5、五金件安装；
6、制作、运输及安装。</t>
  </si>
  <si>
    <t>2层活动室定制弧形柜立柜组合</t>
  </si>
  <si>
    <t>1、规格：活动室弧形柜侧柜：长640mm*高2000mm*厚550mm；高立柜：长550mm*高2250mm*厚550mm；左侧柜长1600mm*高1250mm*厚550mm（含柜门）；
2、部位：2层活动室；
3、材料种类、规格：18mm厚实木颗粒板；
4、油漆品种、刷漆遍数：满足设计及规范要求；
5、五金件安装；
6、制作、运输及安装。</t>
  </si>
  <si>
    <t>套</t>
  </si>
  <si>
    <t>2层活动室3定制柜组合</t>
  </si>
  <si>
    <t>1、规格：成品柜：长2400mm*高100mm*厚200mm（含柜门），地柜：长3350mm*高800mm*厚600mm；
2、部位：2层活动室3；
3、材料种类、规格：18mm厚实木颗粒板；
4、台面材料：15mm厚石英石（含开槽）；
5、装饰形状：地柜圆角，倒R100；
6、油漆品种、刷漆遍数：满足设计及规范要求；
7、五金件安装；
8、制作、运输及安装。</t>
  </si>
  <si>
    <t>2层活动室3定制衣柜</t>
  </si>
  <si>
    <t>1、规格：储物柜：长640mm*高2000mm*厚550mm；高立柜：长550mm*高2250mm*厚550mm；左侧柜长1600mm*高1250mm*厚550mm（含柜门）；
2、部位：2层活动室3；
3、材料种类、规格：18mm厚实木颗粒板；
4、油漆品种、刷漆遍数：满足设计及规范要求；
5、五金件安装；
6、制作、运输及安装。</t>
  </si>
  <si>
    <t>2层活动室3定储物柜</t>
  </si>
  <si>
    <t>1、规格：1000mm*2200mm*600mm；
2、部位：2层活动室3；
3、材料种类、规格：18厚实木颗粒板（含柜门)；
4、油漆品种、刷漆遍数：满足设计及规范要求；
5、五金件安装；
6、制作、运输及安装。</t>
  </si>
  <si>
    <t>m2</t>
  </si>
  <si>
    <t>定制洗台</t>
  </si>
  <si>
    <t>1、规格：宽600mm*高800mm（含柜门）
2、部位：1层办公室、早教室、母婴室；
3、材料种类、规格：18mm厚实木颗粒板；
4、台面材料：15mm厚石英石（含开槽）；
5、支架、配件品种、规格：满足设计及规范要求；
6、油漆品种、刷漆遍数：满足设计及规范要求；
7、五金件安装；
8、制作、运输及安装。</t>
  </si>
  <si>
    <t>1层母婴室定制吊柜</t>
  </si>
  <si>
    <t>1、规格：高750mm*厚320mm（含柜门）
2、部位：1层办公室、早教室、母婴室；
3、材料种类、规格：18mm厚实木颗粒板；
4、油漆品种、刷漆遍数：满足设计及规范要求；
5、五金件安装；
6、制作、运输及安装。</t>
  </si>
  <si>
    <t>1层活动室定制餐台吊柜</t>
  </si>
  <si>
    <t>1、规格：高750mm*厚320mm（含柜门）
2、部位：1层活动室；
3、材料种类、规格：18mm厚实木颗粒板；
4、油漆品种、刷漆遍数：满足设计及规范要求；
5、五金件安装；
6、制作、运输及安装。</t>
  </si>
  <si>
    <t>定制储物柜A+B组合</t>
  </si>
  <si>
    <t>1、规格：长1735mm*高2400mm*厚920mm；B面：长1705mm*高2400mm*厚400mm（含柜门）
2、部位：1层过道2储物柜；
3、材料种类、规格：18mm厚实木颗粒板；
4、油漆品种、刷漆遍数：满足设计及规范要求；
5、五金件安装；
6、制作、运输及安装。</t>
  </si>
  <si>
    <t>个</t>
  </si>
  <si>
    <t>接种室家具</t>
  </si>
  <si>
    <t>1、规格：接种台双面看面门：长1780mm*宽600mm*高800mm；电脑桌：长1705mm*宽600mm*高800mm（含柜门）；打印机平台：长1880mm*宽450mm*高800mm（含柜门）；洗手台：长900mm*宽450mm*高800mm（含柜门）
2、部位：1层接种室；
3、材料种类、规格：18mm厚实木颗粒板；
4、台面材料：15mm厚石英石（含开槽）；
5、油漆品种、刷漆遍数：满足设计及规范要求；
6、五金件安装；
7、制作、运输及安装。</t>
  </si>
  <si>
    <t>成人检查室家具</t>
  </si>
  <si>
    <t>1、规格：接种台双面看面门：长1900mm*宽600mm*高800mm；打印机平台：长2120mm*宽600mm*高800mm（含柜门）；平台：长1960mm*宽450mm*高800mm（含柜门）；洗手台：长922mm*宽450mm*高800mm（含柜门）；高立柜：长1740mm*高2200mm*厚600mm；
2、部位：1层办公室；
3、材料种类、规格：18mm厚实木颗粒板；
4、台面材料：15mm厚石英石（含开槽）；
5、油漆品种、刷漆遍数：满足设计及规范要求；
6、五金件安装；
7、制作、运输及安装。</t>
  </si>
  <si>
    <t>儿保室家具</t>
  </si>
  <si>
    <t>1、规格：体重柜：长2000mm*宽600mm*高800mm；检查柜双面门：长2120mm*宽600mm*高800mm（含柜门）；弧形转角电脑桌：长2125mm*宽600mm*高800mm（含柜门）；平台：长1952mm*宽450mm*高800mm（含柜门）；洗手台：长922mm*宽450mm*高800mm（含柜门）
2、部位：1层儿保室；
3、材料种类、规格：18mm厚实木颗粒板；
4、台面材料：15mm厚石英石（含开槽）；
5、油漆品种、刷漆遍数：满足设计及规范要求；
6、五金件安装；
7、制作、运输及安装。</t>
  </si>
  <si>
    <t>小计</t>
  </si>
  <si>
    <t>二</t>
  </si>
  <si>
    <t>办公家具</t>
  </si>
  <si>
    <t>电脑桌</t>
  </si>
  <si>
    <t>1、部位：保健室、2间办公室、3间诊疗室；
2、材质：E0生态板+金属；
3、尺寸：1200mm*600mm*750mm。</t>
  </si>
  <si>
    <t>张</t>
  </si>
  <si>
    <t>办公椅</t>
  </si>
  <si>
    <t>1、部位：保健室、前台、保安室、园长办公室、3个诊疗室；
2、材质：尼龙网面+钢制脚；
3、尺寸：600mm*500mm*870mm；
4、颜色：灰/黑。</t>
  </si>
  <si>
    <t>把</t>
  </si>
  <si>
    <t>双人人沙发</t>
  </si>
  <si>
    <t>1、部位：园长办公室；
2、材质：E0多层板+高密度海绵+布艺；
3、尺寸：1270mm*720mm*800mm。</t>
  </si>
  <si>
    <t>哺乳沙发</t>
  </si>
  <si>
    <t>1、部位：母婴室；
2、材质：E0多层板+高密度海绵+布艺；
3、尺寸：850mm*820mm*800mm。</t>
  </si>
  <si>
    <t>茶几</t>
  </si>
  <si>
    <t>1、部位：母婴室；
2、材质：金属；
3、尺寸：φ700mm*500mm。</t>
  </si>
  <si>
    <t>会议桌</t>
  </si>
  <si>
    <t>1、部位：会议室；
2、材质：E0生态板+金属
3、尺寸：1200mm*400mm*750mm</t>
  </si>
  <si>
    <t>会议椅</t>
  </si>
  <si>
    <t>1、部位：会议室、2间教师办公室；
2、材质：健康PP材质+钢制脚；
3、尺寸：420mmm*460mm*760mm；
4、颜色：灰/黑/白。</t>
  </si>
  <si>
    <t>1、部位：园长办公室；
2、材质：E0生态板+金属；
3、尺寸：1600mm*1600mm*750mm。</t>
  </si>
  <si>
    <t>写字桌</t>
  </si>
  <si>
    <t>1、部位：保安室、一层办公室；
2、材质：E0生态板+金属；
3、尺寸：1200mm*550mm*750mm。</t>
  </si>
  <si>
    <t>沙发</t>
  </si>
  <si>
    <t>1、部位;绘画墙；
2、规格尺寸：2400mm*900mm*750mm；
3、材质：实木+磨砂绒。</t>
  </si>
  <si>
    <t>1、部位：心理评估室；
2、规格尺寸：1050mm*750mm；
3、材质：科技纳米皮+EPP粒子。</t>
  </si>
  <si>
    <t>1、部位：心理评估室；
2、规格尺寸：1000mm*700mm*300mm
3、材质：净味环保钢琴烤漆+E1级环保板材。</t>
  </si>
  <si>
    <t>拓展晾衣柜</t>
  </si>
  <si>
    <t xml:space="preserve">1、部位：一层办公室；
2、尺寸：1200mm*600mm*1800mm；
3、材质：Q235B冷轧钢原材。
</t>
  </si>
  <si>
    <t>三</t>
  </si>
  <si>
    <t>定制门</t>
  </si>
  <si>
    <t>150mm宽定制门窗套</t>
  </si>
  <si>
    <t>1、门窗套展开宽度：150mm；
2、门窗套材料品种、规格：22mm厚实木贴板，实木贴板，白色烤漆；
3、满足设计及规范要求。</t>
  </si>
  <si>
    <t>230mm宽定制门套</t>
  </si>
  <si>
    <t>1、门窗套展开宽度：230mm；
2、门窗套材料品种、规格：22mm厚实木贴板，实木贴板，白色烤漆；
3、满足设计及规范要求。</t>
  </si>
  <si>
    <t>230mm宽定制圆弧门套</t>
  </si>
  <si>
    <t>550mm宽定制圆弧门套</t>
  </si>
  <si>
    <t>1、门窗套展开宽度：550mm；
2、门窗套材料品种、规格：22mm厚实木贴板，实木贴板，白色烤漆；
3、满足设计及规范要求。</t>
  </si>
  <si>
    <t>260mm宽定制圆弧门套</t>
  </si>
  <si>
    <t>1、门窗套展开宽度：260mm；
2、门窗套材料品种、规格：22mm厚实木贴板，实木贴板，白色烤漆；
3、满足设计及规范要求。</t>
  </si>
  <si>
    <t>1000mm*2200mm定制圆弧套装门</t>
  </si>
  <si>
    <t>1、门代号及洞口尺寸：1000mm*2200mm；
2、品种、厚度：定制弧形套装门，白色烤漆木质；
3、五金：执手锁1副，门吸1个，合页3副等；
4、满足设计及规范要求。</t>
  </si>
  <si>
    <t>樘</t>
  </si>
  <si>
    <t>1000mm*2200mm定制单扇套装门</t>
  </si>
  <si>
    <t>1、门代号及洞口尺寸：1000mm*2200mm；
2、品种、种类：定制单扇套装门，白色烤漆木质；
3、五金：执手锁1副，门吸1个，合页3副等；
4、满足设计及规范要求。</t>
  </si>
  <si>
    <t>1300mm*2200mm定制单扇套装门</t>
  </si>
  <si>
    <t>1、门代号及洞口尺寸：1300mm*2200mm；
2、品种、厚度：定制双扇套装门，白色烤漆木质；
3、五金：执手锁2副，门吸2个，合页6副等；
4、满足设计及规范要求。</t>
  </si>
  <si>
    <t>甲级钢制防火门</t>
  </si>
  <si>
    <t>1、门代号及洞口尺寸：1000mm*2000mm；
2、品种、厚度：甲级钢制防火门；
3、五金：配套五金，综合考虑；
4、满足设计及规范要求。</t>
  </si>
  <si>
    <t>四</t>
  </si>
  <si>
    <t>窗帘</t>
  </si>
  <si>
    <t>罗马帘</t>
  </si>
  <si>
    <t>1、部位：一层办公室；
2、材质：聚酯纤维，半遮光折叠帘；
3、尺寸：长920mm*高2700mm；
4、满足设计及规范要求。</t>
  </si>
  <si>
    <t>单层窗纱</t>
  </si>
  <si>
    <t>1、部位：一层早教室；
2、材质：聚酯纤维，单层窗纱，遮光度40%；
3、尺寸：长2880mm*高3300mm；
4、轨道材质：铝合金；
5、褶皱系数：2；
6、满足设计及规范要求。</t>
  </si>
  <si>
    <t>1、部位：一层会议室；
2、材质：聚酯纤维，半遮光折叠帘；
3、尺寸：长2400mm*高2700mm；
4、满足设计及规范要求。</t>
  </si>
  <si>
    <t>1、部位：一层心理评估室；
2、材质：聚酯纤维，半遮光折叠帘；
3、尺寸：长1000mm*高2700mm；
4、满足设计及规范要求。</t>
  </si>
  <si>
    <t>卷帘</t>
  </si>
  <si>
    <t>1、部位：一层亲子卫生间；
2、材质：聚酯纤维，半遮光折叠帘；
3、尺寸：长1000mm*高2700mm；
4、满足设计及规范要求。</t>
  </si>
  <si>
    <t>1、部位：一层母婴室；
2、材质：聚酯纤维，半遮光折叠帘；
3、尺寸：长2400mm*高3000mm；
4、满足设计及规范要求。</t>
  </si>
  <si>
    <t>1、部位：一层家长课堂；
2、材质：聚酯纤维，单层窗纱；
3、尺寸：长8600mm*高3300mm；
4、轨道材质：铝合金；
5、褶皱系数：2；
6、满足设计及规范要求。</t>
  </si>
  <si>
    <t>1、部位：一层医疗室1；
2、材质：聚酯纤维，半遮光折叠帘；
3、尺寸：长2500mm*高2700mm；
4、满足设计及规范要求。</t>
  </si>
  <si>
    <t>1、部位：一层医疗室2；
2、材质：聚酯纤维，半遮光折叠帘；
3、尺寸：长2500mm*高2700mm；
4、满足设计及规范要求。</t>
  </si>
  <si>
    <t>1、部位：一层医疗室3；
2、材质：聚酯纤维，半遮光折叠帘；
3、尺寸：长2500mm*高2700mm；
4、满足设计及规范要求。</t>
  </si>
  <si>
    <t>布料+纱</t>
  </si>
  <si>
    <t>1、部位：一层隔离室；
2、材质：聚酯纤维，布+窗纱；
3、尺寸：长2400mm*高2700mm；
4、轨道材质：铝合金（双轨）；
5、褶皱系数：2；
6、满足设计及规范要求。</t>
  </si>
  <si>
    <t>1、部位：一层隔离室卫生间；
2、材质：聚酯纤维，半遮光折叠帘；
3、尺寸：长1600mm*高2000mm；
4、满足设计及规范要求。</t>
  </si>
  <si>
    <t>1、部位：二层园长办公室；
2、材质：聚酯纤维，布+窗纱；
3、尺寸：长2900mm*高2700mm；
4、轨道材质：铝合金（双轨）；
5、褶皱系数：2；
6、满足设计及规范要求。</t>
  </si>
  <si>
    <t>1、部位：二层儿童卫生间；
2、材质：聚酯纤维，半遮光折叠帘；
3、尺寸：长2200mm*高2700mm；
4、满足设计及规范要求。</t>
  </si>
  <si>
    <t>1、部位：二层过道2；
2、材质：聚酯纤维，布+窗纱；
3、尺寸：长11650mm*高3300mm；
4、轨道材质：铝合金（双轨）；
5、褶皱系数：2；
6、满足设计及规范要求。</t>
  </si>
  <si>
    <t>1、部位：二层过道2；
2、材质：聚酯纤维，半遮光折叠帘；
3、尺寸：长1460mm*高1650mm；
4、满足设计及规范要求。</t>
  </si>
  <si>
    <t>1、部位：二层过道2；
2、材质：聚酯纤维，布+窗纱；
3、尺寸：长9200mm*高3300mm；
4、轨道材质：铝合金（双轨）；
5、褶皱系数：2；
6、满足设计及规范要求。</t>
  </si>
  <si>
    <t>1、部位：二层托育1班儿童卫生间；
2、材质：聚酯纤维，半遮光折叠帘；
3、尺寸：长2800mm*高2500mm；
4、满足设计及规范要求。</t>
  </si>
  <si>
    <t>1、部位：二层托育2班；
2、材质：聚酯纤维，布+窗纱；
3、尺寸：长13400mm*高3300mm；
4、轨道材质：铝合金（双轨）；
5、褶皱系数：2；
6、满足设计及规范要求。</t>
  </si>
  <si>
    <t>1、部位：二层托育2班儿童卫生间；
2、材质：聚酯纤维，半遮光折叠帘；
3、尺寸：长2400mm*高2500mm；
4、满足设计及规范要求。</t>
  </si>
  <si>
    <t>1、部位：二层乳儿班；
2、材质：聚酯纤维，布+窗纱；
3、尺寸：长10500mm*高3300mm；
4、轨道材质：铝合金（双轨）；
5、褶皱系数：2；
6、满足设计及规范要求。</t>
  </si>
  <si>
    <t>1、部位：二层玩耍区；
2、材质：聚酯纤维，单层窗纱；
3、尺寸：长5350mm*高2700mm；
4、轨道材质：铝合金；
5、褶皱系数：2；
6、满足设计及规范要求。</t>
  </si>
  <si>
    <t>五</t>
  </si>
  <si>
    <t>一层厨房雨棚</t>
  </si>
  <si>
    <t>6+0.76PVB+6钢化透明夹胶玻璃采光顶</t>
  </si>
  <si>
    <t>1、骨架类型:Q235型材100mm*150mm*5mm；
2、固定类型、固定材料品种、规格:10mm后预埋钢板，10mm厚加劲板，4φ12钢筋L=250；
3、面层材料品种、规格:6+0.76PVB+6钢化透明夹胶玻璃；
4、嵌缝、塞口材料种类:满足设计及规范要求；
5、油漆种类及遍数:底漆：2遍醇酸磁漆防锈漆,涂层厚度50~60微米，中涂漆：1遍环氧云铁防锈漆,涂层厚度30微米，面漆：2遍醇酸磁漆面漆,涂层厚度50~60微米；
6、满足设计及规范要求。</t>
  </si>
  <si>
    <t>合计</t>
  </si>
  <si>
    <t>备注：1、本预算中材料（设备）单价均为采用市场询价的全费用综合单价，包含但不限于以下费用：材料（设备）的供应价、采管费、安装费、各种技术措施费以及投标单位为确保项目需要的其它措施费（检验试验费、运输费、空气质量检测费、二次及多次转运费、施工水电费、成品保护费、完工场地清理及垃圾清运费）、调试费、培训费及售后服务费、安全风险及保险费、涨价风险、规费、管理费、利润、税金等；
  2、本次预算审核工程量以委托单位提供的工程量计取，结算办理时以实际采购数量为准。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</si>
</sst>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DBNum2][$RMB]General;[Red][DBNum2][$RMB]General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7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8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9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1" fillId="0" borderId="0">
      <alignment vertical="center"/>
    </xf>
    <xf numFmtId="0" fontId="22" fillId="4" borderId="11">
      <alignment vertical="center"/>
    </xf>
    <xf numFmtId="0" fontId="23" fillId="5" borderId="12">
      <alignment vertical="center"/>
    </xf>
    <xf numFmtId="0" fontId="24" fillId="5" borderId="11">
      <alignment vertical="center"/>
    </xf>
    <xf numFmtId="0" fontId="25" fillId="6" borderId="13">
      <alignment vertical="center"/>
    </xf>
    <xf numFmtId="0" fontId="26" fillId="0" borderId="14">
      <alignment vertical="center"/>
    </xf>
    <xf numFmtId="0" fontId="27" fillId="0" borderId="15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0" fillId="0" borderId="0">
      <alignment vertical="center"/>
    </xf>
    <xf numFmtId="0" fontId="33" fillId="0" borderId="0"/>
  </cellStyleXfs>
  <cellXfs count="7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 wrapText="1"/>
    </xf>
    <xf numFmtId="176" fontId="8" fillId="0" borderId="1" xfId="1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2" borderId="1" xfId="5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10" fillId="2" borderId="0" xfId="50" applyFont="1" applyFill="1" applyAlignment="1">
      <alignment horizontal="center" wrapText="1"/>
    </xf>
    <xf numFmtId="0" fontId="11" fillId="2" borderId="0" xfId="50" applyFont="1" applyFill="1" applyAlignment="1">
      <alignment horizontal="left" vertical="center" wrapText="1"/>
    </xf>
    <xf numFmtId="0" fontId="12" fillId="2" borderId="0" xfId="50" applyFont="1" applyFill="1" applyBorder="1" applyAlignment="1">
      <alignment horizontal="center" vertical="center" wrapText="1"/>
    </xf>
    <xf numFmtId="0" fontId="13" fillId="2" borderId="0" xfId="50" applyFont="1" applyFill="1" applyAlignment="1">
      <alignment horizontal="left" wrapText="1"/>
    </xf>
    <xf numFmtId="176" fontId="13" fillId="2" borderId="5" xfId="50" applyNumberFormat="1" applyFont="1" applyFill="1" applyBorder="1" applyAlignment="1">
      <alignment horizontal="left" wrapText="1"/>
    </xf>
    <xf numFmtId="0" fontId="13" fillId="2" borderId="5" xfId="50" applyFont="1" applyFill="1" applyBorder="1" applyAlignment="1">
      <alignment horizontal="left" wrapText="1"/>
    </xf>
    <xf numFmtId="0" fontId="13" fillId="2" borderId="0" xfId="50" applyFont="1" applyFill="1" applyAlignment="1">
      <alignment horizontal="right" wrapText="1"/>
    </xf>
    <xf numFmtId="178" fontId="13" fillId="2" borderId="6" xfId="50" applyNumberFormat="1" applyFont="1" applyFill="1" applyBorder="1" applyAlignment="1">
      <alignment horizontal="left" wrapText="1"/>
    </xf>
    <xf numFmtId="0" fontId="13" fillId="2" borderId="6" xfId="50" applyFont="1" applyFill="1" applyBorder="1" applyAlignment="1">
      <alignment horizontal="left" wrapText="1"/>
    </xf>
    <xf numFmtId="0" fontId="13" fillId="2" borderId="7" xfId="50" applyFont="1" applyFill="1" applyBorder="1" applyAlignment="1">
      <alignment horizontal="left" wrapText="1"/>
    </xf>
    <xf numFmtId="0" fontId="13" fillId="2" borderId="0" xfId="50" applyFont="1" applyFill="1" applyAlignment="1">
      <alignment horizontal="center" vertical="top" wrapText="1"/>
    </xf>
    <xf numFmtId="0" fontId="13" fillId="2" borderId="0" xfId="50" applyFont="1" applyFill="1" applyAlignment="1">
      <alignment horizontal="left" vertical="top" wrapText="1"/>
    </xf>
    <xf numFmtId="0" fontId="13" fillId="2" borderId="7" xfId="50" applyFont="1" applyFill="1" applyBorder="1" applyAlignment="1">
      <alignment horizontal="center" vertical="top" wrapText="1"/>
    </xf>
    <xf numFmtId="0" fontId="13" fillId="2" borderId="0" xfId="50" applyFont="1" applyFill="1" applyAlignment="1">
      <alignment horizontal="center" vertical="center" wrapText="1"/>
    </xf>
    <xf numFmtId="0" fontId="13" fillId="2" borderId="0" xfId="50" applyFont="1" applyFill="1" applyAlignment="1">
      <alignment wrapText="1"/>
    </xf>
    <xf numFmtId="0" fontId="12" fillId="2" borderId="0" xfId="50" applyFont="1" applyFill="1" applyAlignment="1">
      <alignment horizontal="center" vertical="center" wrapText="1"/>
    </xf>
    <xf numFmtId="0" fontId="11" fillId="2" borderId="0" xfId="50" applyFont="1" applyFill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44.png"/><Relationship Id="rId8" Type="http://schemas.openxmlformats.org/officeDocument/2006/relationships/image" Target="media/image43.png"/><Relationship Id="rId7" Type="http://schemas.openxmlformats.org/officeDocument/2006/relationships/image" Target="media/image42.png"/><Relationship Id="rId6" Type="http://schemas.openxmlformats.org/officeDocument/2006/relationships/image" Target="media/image41.png"/><Relationship Id="rId5" Type="http://schemas.openxmlformats.org/officeDocument/2006/relationships/image" Target="media/image40.png"/><Relationship Id="rId4" Type="http://schemas.openxmlformats.org/officeDocument/2006/relationships/image" Target="media/image39.png"/><Relationship Id="rId3" Type="http://schemas.openxmlformats.org/officeDocument/2006/relationships/image" Target="media/image38.png"/><Relationship Id="rId20" Type="http://schemas.openxmlformats.org/officeDocument/2006/relationships/image" Target="media/image55.png"/><Relationship Id="rId2" Type="http://schemas.openxmlformats.org/officeDocument/2006/relationships/image" Target="media/image37.png"/><Relationship Id="rId19" Type="http://schemas.openxmlformats.org/officeDocument/2006/relationships/image" Target="media/image54.png"/><Relationship Id="rId18" Type="http://schemas.openxmlformats.org/officeDocument/2006/relationships/image" Target="media/image53.jpeg"/><Relationship Id="rId17" Type="http://schemas.openxmlformats.org/officeDocument/2006/relationships/image" Target="media/image52.png"/><Relationship Id="rId16" Type="http://schemas.openxmlformats.org/officeDocument/2006/relationships/image" Target="media/image51.jpeg"/><Relationship Id="rId15" Type="http://schemas.openxmlformats.org/officeDocument/2006/relationships/image" Target="media/image50.png"/><Relationship Id="rId14" Type="http://schemas.openxmlformats.org/officeDocument/2006/relationships/image" Target="media/image49.png"/><Relationship Id="rId13" Type="http://schemas.openxmlformats.org/officeDocument/2006/relationships/image" Target="media/image48.png"/><Relationship Id="rId12" Type="http://schemas.openxmlformats.org/officeDocument/2006/relationships/image" Target="media/image47.png"/><Relationship Id="rId11" Type="http://schemas.openxmlformats.org/officeDocument/2006/relationships/image" Target="media/image46.png"/><Relationship Id="rId10" Type="http://schemas.openxmlformats.org/officeDocument/2006/relationships/image" Target="media/image45.png"/><Relationship Id="rId1" Type="http://schemas.openxmlformats.org/officeDocument/2006/relationships/image" Target="media/image36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220980</xdr:colOff>
      <xdr:row>49</xdr:row>
      <xdr:rowOff>50800</xdr:rowOff>
    </xdr:from>
    <xdr:to>
      <xdr:col>2</xdr:col>
      <xdr:colOff>1315720</xdr:colOff>
      <xdr:row>49</xdr:row>
      <xdr:rowOff>1250315</xdr:rowOff>
    </xdr:to>
    <xdr:pic>
      <xdr:nvPicPr>
        <xdr:cNvPr id="2" name="ID_40D9FC756C1848E18E8B34585B213EF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4715" y="54317900"/>
          <a:ext cx="104584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4</xdr:row>
      <xdr:rowOff>295275</xdr:rowOff>
    </xdr:from>
    <xdr:to>
      <xdr:col>2</xdr:col>
      <xdr:colOff>673100</xdr:colOff>
      <xdr:row>4</xdr:row>
      <xdr:rowOff>1056005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0885" y="2085975"/>
          <a:ext cx="615950" cy="760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733425</xdr:colOff>
      <xdr:row>4</xdr:row>
      <xdr:rowOff>323215</xdr:rowOff>
    </xdr:from>
    <xdr:to>
      <xdr:col>2</xdr:col>
      <xdr:colOff>1207135</xdr:colOff>
      <xdr:row>4</xdr:row>
      <xdr:rowOff>991870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77160" y="2113915"/>
          <a:ext cx="47371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5</xdr:row>
      <xdr:rowOff>194310</xdr:rowOff>
    </xdr:from>
    <xdr:to>
      <xdr:col>2</xdr:col>
      <xdr:colOff>416560</xdr:colOff>
      <xdr:row>5</xdr:row>
      <xdr:rowOff>1177925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91360" y="3280410"/>
          <a:ext cx="36893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5</xdr:row>
      <xdr:rowOff>542925</xdr:rowOff>
    </xdr:from>
    <xdr:to>
      <xdr:col>2</xdr:col>
      <xdr:colOff>1112520</xdr:colOff>
      <xdr:row>5</xdr:row>
      <xdr:rowOff>869950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00935" y="3629025"/>
          <a:ext cx="65532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6</xdr:row>
      <xdr:rowOff>311785</xdr:rowOff>
    </xdr:from>
    <xdr:to>
      <xdr:col>2</xdr:col>
      <xdr:colOff>1049020</xdr:colOff>
      <xdr:row>6</xdr:row>
      <xdr:rowOff>723265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86610" y="4693285"/>
          <a:ext cx="906145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7</xdr:row>
      <xdr:rowOff>260985</xdr:rowOff>
    </xdr:from>
    <xdr:to>
      <xdr:col>2</xdr:col>
      <xdr:colOff>1153795</xdr:colOff>
      <xdr:row>7</xdr:row>
      <xdr:rowOff>560070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67560" y="5937885"/>
          <a:ext cx="102997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8</xdr:row>
      <xdr:rowOff>485775</xdr:rowOff>
    </xdr:from>
    <xdr:to>
      <xdr:col>2</xdr:col>
      <xdr:colOff>1203960</xdr:colOff>
      <xdr:row>8</xdr:row>
      <xdr:rowOff>1127125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15185" y="7673975"/>
          <a:ext cx="103251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9</xdr:row>
      <xdr:rowOff>333375</xdr:rowOff>
    </xdr:from>
    <xdr:to>
      <xdr:col>2</xdr:col>
      <xdr:colOff>1203960</xdr:colOff>
      <xdr:row>9</xdr:row>
      <xdr:rowOff>974725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15185" y="9197975"/>
          <a:ext cx="103251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10</xdr:row>
      <xdr:rowOff>157480</xdr:rowOff>
    </xdr:from>
    <xdr:to>
      <xdr:col>2</xdr:col>
      <xdr:colOff>1219835</xdr:colOff>
      <xdr:row>10</xdr:row>
      <xdr:rowOff>952500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05660" y="10190480"/>
          <a:ext cx="105791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11</xdr:row>
      <xdr:rowOff>104775</xdr:rowOff>
    </xdr:from>
    <xdr:to>
      <xdr:col>2</xdr:col>
      <xdr:colOff>768350</xdr:colOff>
      <xdr:row>11</xdr:row>
      <xdr:rowOff>1120775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105660" y="11255375"/>
          <a:ext cx="606425" cy="1016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12</xdr:row>
      <xdr:rowOff>144780</xdr:rowOff>
    </xdr:from>
    <xdr:to>
      <xdr:col>2</xdr:col>
      <xdr:colOff>972820</xdr:colOff>
      <xdr:row>12</xdr:row>
      <xdr:rowOff>1301750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77085" y="12743180"/>
          <a:ext cx="839470" cy="1156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13</xdr:row>
      <xdr:rowOff>447040</xdr:rowOff>
    </xdr:from>
    <xdr:to>
      <xdr:col>2</xdr:col>
      <xdr:colOff>1103630</xdr:colOff>
      <xdr:row>13</xdr:row>
      <xdr:rowOff>1077595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105660" y="14417040"/>
          <a:ext cx="941705" cy="630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14</xdr:row>
      <xdr:rowOff>579755</xdr:rowOff>
    </xdr:from>
    <xdr:to>
      <xdr:col>2</xdr:col>
      <xdr:colOff>1048385</xdr:colOff>
      <xdr:row>14</xdr:row>
      <xdr:rowOff>1172845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105660" y="15781655"/>
          <a:ext cx="886460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</xdr:row>
      <xdr:rowOff>471170</xdr:rowOff>
    </xdr:from>
    <xdr:to>
      <xdr:col>2</xdr:col>
      <xdr:colOff>1144270</xdr:colOff>
      <xdr:row>15</xdr:row>
      <xdr:rowOff>965835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058035" y="17019270"/>
          <a:ext cx="1029970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16</xdr:row>
      <xdr:rowOff>364490</xdr:rowOff>
    </xdr:from>
    <xdr:to>
      <xdr:col>2</xdr:col>
      <xdr:colOff>1163955</xdr:colOff>
      <xdr:row>16</xdr:row>
      <xdr:rowOff>904240</xdr:rowOff>
    </xdr:to>
    <xdr:pic>
      <xdr:nvPicPr>
        <xdr:cNvPr id="17" name="图片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000885" y="18258790"/>
          <a:ext cx="110680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17</xdr:row>
      <xdr:rowOff>195580</xdr:rowOff>
    </xdr:from>
    <xdr:to>
      <xdr:col>2</xdr:col>
      <xdr:colOff>1023620</xdr:colOff>
      <xdr:row>17</xdr:row>
      <xdr:rowOff>948690</xdr:rowOff>
    </xdr:to>
    <xdr:pic>
      <xdr:nvPicPr>
        <xdr:cNvPr id="18" name="图片 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38985" y="19232880"/>
          <a:ext cx="928370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18</xdr:row>
      <xdr:rowOff>223520</xdr:rowOff>
    </xdr:from>
    <xdr:to>
      <xdr:col>2</xdr:col>
      <xdr:colOff>1095375</xdr:colOff>
      <xdr:row>18</xdr:row>
      <xdr:rowOff>951230</xdr:rowOff>
    </xdr:to>
    <xdr:pic>
      <xdr:nvPicPr>
        <xdr:cNvPr id="19" name="图片 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67560" y="20403820"/>
          <a:ext cx="971550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19</xdr:row>
      <xdr:rowOff>342265</xdr:rowOff>
    </xdr:from>
    <xdr:to>
      <xdr:col>2</xdr:col>
      <xdr:colOff>1064260</xdr:colOff>
      <xdr:row>19</xdr:row>
      <xdr:rowOff>909320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029460" y="21665565"/>
          <a:ext cx="97853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20</xdr:row>
      <xdr:rowOff>265430</xdr:rowOff>
    </xdr:from>
    <xdr:to>
      <xdr:col>2</xdr:col>
      <xdr:colOff>1210310</xdr:colOff>
      <xdr:row>20</xdr:row>
      <xdr:rowOff>781685</xdr:rowOff>
    </xdr:to>
    <xdr:pic>
      <xdr:nvPicPr>
        <xdr:cNvPr id="21" name="图片 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010410" y="22731730"/>
          <a:ext cx="1143635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21</xdr:row>
      <xdr:rowOff>121285</xdr:rowOff>
    </xdr:from>
    <xdr:to>
      <xdr:col>2</xdr:col>
      <xdr:colOff>1238250</xdr:colOff>
      <xdr:row>21</xdr:row>
      <xdr:rowOff>831850</xdr:rowOff>
    </xdr:to>
    <xdr:pic>
      <xdr:nvPicPr>
        <xdr:cNvPr id="22" name="图片 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067560" y="23730585"/>
          <a:ext cx="111442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22</xdr:row>
      <xdr:rowOff>147955</xdr:rowOff>
    </xdr:from>
    <xdr:to>
      <xdr:col>2</xdr:col>
      <xdr:colOff>1193800</xdr:colOff>
      <xdr:row>22</xdr:row>
      <xdr:rowOff>990600</xdr:rowOff>
    </xdr:to>
    <xdr:pic>
      <xdr:nvPicPr>
        <xdr:cNvPr id="24" name="图片 2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172335" y="25128855"/>
          <a:ext cx="96520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23</xdr:row>
      <xdr:rowOff>248920</xdr:rowOff>
    </xdr:from>
    <xdr:to>
      <xdr:col>2</xdr:col>
      <xdr:colOff>1195705</xdr:colOff>
      <xdr:row>23</xdr:row>
      <xdr:rowOff>1046480</xdr:rowOff>
    </xdr:to>
    <xdr:pic>
      <xdr:nvPicPr>
        <xdr:cNvPr id="25" name="图片 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038985" y="26804620"/>
          <a:ext cx="110045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24</xdr:row>
      <xdr:rowOff>180975</xdr:rowOff>
    </xdr:from>
    <xdr:to>
      <xdr:col>2</xdr:col>
      <xdr:colOff>620395</xdr:colOff>
      <xdr:row>24</xdr:row>
      <xdr:rowOff>612775</xdr:rowOff>
    </xdr:to>
    <xdr:pic>
      <xdr:nvPicPr>
        <xdr:cNvPr id="26" name="图片 2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019935" y="27955875"/>
          <a:ext cx="54419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24</xdr:row>
      <xdr:rowOff>38100</xdr:rowOff>
    </xdr:from>
    <xdr:to>
      <xdr:col>2</xdr:col>
      <xdr:colOff>1085850</xdr:colOff>
      <xdr:row>24</xdr:row>
      <xdr:rowOff>1362075</xdr:rowOff>
    </xdr:to>
    <xdr:pic>
      <xdr:nvPicPr>
        <xdr:cNvPr id="27" name="图片 2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534285" y="27813000"/>
          <a:ext cx="495300" cy="132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24</xdr:row>
      <xdr:rowOff>664210</xdr:rowOff>
    </xdr:from>
    <xdr:to>
      <xdr:col>2</xdr:col>
      <xdr:colOff>648970</xdr:colOff>
      <xdr:row>24</xdr:row>
      <xdr:rowOff>1265555</xdr:rowOff>
    </xdr:to>
    <xdr:pic>
      <xdr:nvPicPr>
        <xdr:cNvPr id="28" name="图片 2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981835" y="28439110"/>
          <a:ext cx="610870" cy="601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25</xdr:row>
      <xdr:rowOff>53340</xdr:rowOff>
    </xdr:from>
    <xdr:to>
      <xdr:col>2</xdr:col>
      <xdr:colOff>992505</xdr:colOff>
      <xdr:row>25</xdr:row>
      <xdr:rowOff>579755</xdr:rowOff>
    </xdr:to>
    <xdr:pic>
      <xdr:nvPicPr>
        <xdr:cNvPr id="29" name="图片 2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991360" y="29314140"/>
          <a:ext cx="944880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25</xdr:row>
      <xdr:rowOff>676275</xdr:rowOff>
    </xdr:from>
    <xdr:to>
      <xdr:col>2</xdr:col>
      <xdr:colOff>1165225</xdr:colOff>
      <xdr:row>25</xdr:row>
      <xdr:rowOff>1407160</xdr:rowOff>
    </xdr:to>
    <xdr:pic>
      <xdr:nvPicPr>
        <xdr:cNvPr id="30" name="图片 2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019935" y="29937075"/>
          <a:ext cx="108902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26</xdr:row>
      <xdr:rowOff>38735</xdr:rowOff>
    </xdr:from>
    <xdr:to>
      <xdr:col>2</xdr:col>
      <xdr:colOff>666115</xdr:colOff>
      <xdr:row>26</xdr:row>
      <xdr:rowOff>698500</xdr:rowOff>
    </xdr:to>
    <xdr:pic>
      <xdr:nvPicPr>
        <xdr:cNvPr id="31" name="图片 3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953260" y="30937835"/>
          <a:ext cx="656590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26</xdr:row>
      <xdr:rowOff>737870</xdr:rowOff>
    </xdr:from>
    <xdr:to>
      <xdr:col>2</xdr:col>
      <xdr:colOff>502285</xdr:colOff>
      <xdr:row>26</xdr:row>
      <xdr:rowOff>1461135</xdr:rowOff>
    </xdr:to>
    <xdr:pic>
      <xdr:nvPicPr>
        <xdr:cNvPr id="32" name="图片 3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019935" y="31636970"/>
          <a:ext cx="426085" cy="723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26</xdr:row>
      <xdr:rowOff>180975</xdr:rowOff>
    </xdr:from>
    <xdr:to>
      <xdr:col>2</xdr:col>
      <xdr:colOff>1229360</xdr:colOff>
      <xdr:row>26</xdr:row>
      <xdr:rowOff>1163955</xdr:rowOff>
    </xdr:to>
    <xdr:pic>
      <xdr:nvPicPr>
        <xdr:cNvPr id="33" name="图片 3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591435" y="31080075"/>
          <a:ext cx="58166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208280</xdr:colOff>
      <xdr:row>27</xdr:row>
      <xdr:rowOff>280035</xdr:rowOff>
    </xdr:from>
    <xdr:to>
      <xdr:col>2</xdr:col>
      <xdr:colOff>1033145</xdr:colOff>
      <xdr:row>27</xdr:row>
      <xdr:rowOff>1229360</xdr:rowOff>
    </xdr:to>
    <xdr:pic>
      <xdr:nvPicPr>
        <xdr:cNvPr id="23" name="图片 2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152015" y="32665035"/>
          <a:ext cx="824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28</xdr:row>
      <xdr:rowOff>266700</xdr:rowOff>
    </xdr:from>
    <xdr:to>
      <xdr:col>2</xdr:col>
      <xdr:colOff>1181735</xdr:colOff>
      <xdr:row>28</xdr:row>
      <xdr:rowOff>1143635</xdr:rowOff>
    </xdr:to>
    <xdr:pic>
      <xdr:nvPicPr>
        <xdr:cNvPr id="35" name="图片 3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000885" y="34061400"/>
          <a:ext cx="1124585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30</xdr:row>
      <xdr:rowOff>123190</xdr:rowOff>
    </xdr:from>
    <xdr:to>
      <xdr:col>2</xdr:col>
      <xdr:colOff>1260475</xdr:colOff>
      <xdr:row>30</xdr:row>
      <xdr:rowOff>1209040</xdr:rowOff>
    </xdr:to>
    <xdr:pic>
      <xdr:nvPicPr>
        <xdr:cNvPr id="36" name="图片 3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flipV="1">
          <a:off x="1991360" y="36737290"/>
          <a:ext cx="1212850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31</xdr:row>
      <xdr:rowOff>256540</xdr:rowOff>
    </xdr:from>
    <xdr:to>
      <xdr:col>2</xdr:col>
      <xdr:colOff>1156335</xdr:colOff>
      <xdr:row>31</xdr:row>
      <xdr:rowOff>1049020</xdr:rowOff>
    </xdr:to>
    <xdr:pic>
      <xdr:nvPicPr>
        <xdr:cNvPr id="37" name="图片 3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096135" y="38280340"/>
          <a:ext cx="100393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32</xdr:row>
      <xdr:rowOff>314325</xdr:rowOff>
    </xdr:from>
    <xdr:to>
      <xdr:col>2</xdr:col>
      <xdr:colOff>1210310</xdr:colOff>
      <xdr:row>32</xdr:row>
      <xdr:rowOff>848360</xdr:rowOff>
    </xdr:to>
    <xdr:pic>
      <xdr:nvPicPr>
        <xdr:cNvPr id="38" name="图片 3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029460" y="39747825"/>
          <a:ext cx="112458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33</xdr:row>
      <xdr:rowOff>418465</xdr:rowOff>
    </xdr:from>
    <xdr:to>
      <xdr:col>2</xdr:col>
      <xdr:colOff>1024255</xdr:colOff>
      <xdr:row>33</xdr:row>
      <xdr:rowOff>1156335</xdr:rowOff>
    </xdr:to>
    <xdr:pic>
      <xdr:nvPicPr>
        <xdr:cNvPr id="39" name="图片 3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981835" y="41909365"/>
          <a:ext cx="98615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34</xdr:row>
      <xdr:rowOff>408940</xdr:rowOff>
    </xdr:from>
    <xdr:to>
      <xdr:col>2</xdr:col>
      <xdr:colOff>1059815</xdr:colOff>
      <xdr:row>34</xdr:row>
      <xdr:rowOff>895985</xdr:rowOff>
    </xdr:to>
    <xdr:pic>
      <xdr:nvPicPr>
        <xdr:cNvPr id="40" name="图片 39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105660" y="43931840"/>
          <a:ext cx="89789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Normal="100" workbookViewId="0">
      <selection activeCell="L4" sqref="L4"/>
    </sheetView>
  </sheetViews>
  <sheetFormatPr defaultColWidth="8" defaultRowHeight="12"/>
  <cols>
    <col min="1" max="1" width="5.38333333333333" style="57" customWidth="1"/>
    <col min="2" max="2" width="11" style="57" customWidth="1"/>
    <col min="3" max="3" width="6.31666666666667" style="57" customWidth="1"/>
    <col min="4" max="4" width="10.1333333333333" style="57" customWidth="1"/>
    <col min="5" max="5" width="8.38333333333333" style="57" customWidth="1"/>
    <col min="6" max="6" width="5.13333333333333" style="57" customWidth="1"/>
    <col min="7" max="7" width="12.25" style="57" customWidth="1"/>
    <col min="8" max="8" width="12.6583333333333" style="57" customWidth="1"/>
    <col min="9" max="9" width="3.69166666666667" style="57" customWidth="1"/>
    <col min="10" max="10" width="10.3833333333333" style="57" customWidth="1"/>
    <col min="11" max="11" width="8.61666666666667" style="57" customWidth="1"/>
    <col min="12" max="16384" width="8" style="57"/>
  </cols>
  <sheetData>
    <row r="1" s="57" customFormat="1" ht="74" customHeight="1" spans="1:10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="57" customFormat="1" ht="22" customHeight="1" spans="1:10">
      <c r="A2" s="59"/>
      <c r="B2" s="60"/>
      <c r="C2" s="60"/>
      <c r="D2" s="60"/>
      <c r="E2" s="60"/>
      <c r="F2" s="60"/>
      <c r="G2" s="60"/>
      <c r="H2" s="60"/>
      <c r="I2" s="73"/>
      <c r="J2" s="74"/>
    </row>
    <row r="3" s="57" customFormat="1" ht="61" customHeight="1" spans="1:10">
      <c r="A3" s="61" t="s">
        <v>1</v>
      </c>
      <c r="B3" s="61"/>
      <c r="C3" s="61"/>
      <c r="D3" s="62"/>
      <c r="E3" s="63"/>
      <c r="F3" s="63"/>
      <c r="G3" s="63"/>
      <c r="H3" s="63"/>
      <c r="I3" s="63"/>
      <c r="J3" s="63"/>
    </row>
    <row r="4" s="57" customFormat="1" ht="54" customHeight="1" spans="1:10">
      <c r="A4" s="64" t="s">
        <v>2</v>
      </c>
      <c r="B4" s="64"/>
      <c r="C4" s="64"/>
      <c r="D4" s="65"/>
      <c r="E4" s="65"/>
      <c r="F4" s="65"/>
      <c r="G4" s="65"/>
      <c r="H4" s="65"/>
      <c r="I4" s="65"/>
      <c r="J4" s="65"/>
    </row>
    <row r="5" s="57" customFormat="1" ht="78.75" customHeight="1" spans="1:10">
      <c r="A5" s="61" t="s">
        <v>3</v>
      </c>
      <c r="B5" s="61"/>
      <c r="C5" s="63"/>
      <c r="D5" s="63"/>
      <c r="E5" s="66"/>
      <c r="F5" s="67"/>
      <c r="G5" s="67" t="s">
        <v>4</v>
      </c>
      <c r="H5" s="66"/>
      <c r="I5" s="66"/>
      <c r="J5" s="66"/>
    </row>
    <row r="6" s="57" customFormat="1" ht="33" customHeight="1" spans="1:10">
      <c r="A6" s="61"/>
      <c r="B6" s="61"/>
      <c r="C6" s="68" t="s">
        <v>5</v>
      </c>
      <c r="D6" s="68"/>
      <c r="E6" s="68"/>
      <c r="F6" s="69"/>
      <c r="G6" s="69"/>
      <c r="H6" s="70" t="s">
        <v>6</v>
      </c>
      <c r="I6" s="70"/>
      <c r="J6" s="70"/>
    </row>
    <row r="7" s="57" customFormat="1" ht="17" customHeight="1" spans="1:10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="57" customFormat="1" ht="78.75" customHeight="1" spans="1:10">
      <c r="A8" s="61" t="s">
        <v>7</v>
      </c>
      <c r="B8" s="61"/>
      <c r="C8" s="63"/>
      <c r="D8" s="63"/>
      <c r="E8" s="63"/>
      <c r="F8" s="61"/>
      <c r="G8" s="61" t="s">
        <v>8</v>
      </c>
      <c r="H8" s="63"/>
      <c r="I8" s="63"/>
      <c r="J8" s="63"/>
    </row>
    <row r="9" s="57" customFormat="1" ht="28.5" customHeight="1" spans="1:10">
      <c r="A9" s="61"/>
      <c r="B9" s="61"/>
      <c r="C9" s="70" t="s">
        <v>9</v>
      </c>
      <c r="D9" s="70"/>
      <c r="E9" s="68"/>
      <c r="F9" s="68"/>
      <c r="G9" s="68"/>
      <c r="H9" s="70" t="s">
        <v>10</v>
      </c>
      <c r="I9" s="70"/>
      <c r="J9" s="70"/>
    </row>
    <row r="10" s="57" customFormat="1" ht="33" customHeight="1" spans="1:10">
      <c r="A10" s="61"/>
      <c r="B10" s="61"/>
      <c r="C10" s="61"/>
      <c r="D10" s="71"/>
      <c r="E10" s="71"/>
      <c r="F10" s="71"/>
      <c r="G10" s="61"/>
      <c r="H10" s="61"/>
      <c r="I10" s="61"/>
      <c r="J10" s="61"/>
    </row>
    <row r="11" s="57" customFormat="1" ht="78" customHeight="1" spans="1:10">
      <c r="A11" s="72" t="s">
        <v>11</v>
      </c>
      <c r="B11" s="72"/>
      <c r="C11" s="63"/>
      <c r="D11" s="63"/>
      <c r="E11" s="63"/>
      <c r="F11" s="61"/>
      <c r="G11" s="61" t="s">
        <v>12</v>
      </c>
      <c r="H11" s="63"/>
      <c r="I11" s="63"/>
      <c r="J11" s="63"/>
    </row>
    <row r="12" s="57" customFormat="1" ht="28.5" customHeight="1" spans="1:10">
      <c r="A12" s="61"/>
      <c r="B12" s="61"/>
      <c r="C12" s="68" t="s">
        <v>13</v>
      </c>
      <c r="D12" s="68"/>
      <c r="E12" s="68"/>
      <c r="F12" s="68"/>
      <c r="G12" s="68"/>
      <c r="H12" s="70" t="s">
        <v>14</v>
      </c>
      <c r="I12" s="70"/>
      <c r="J12" s="70"/>
    </row>
    <row r="13" s="57" customFormat="1" ht="71" customHeight="1" spans="1:10">
      <c r="A13" s="61"/>
      <c r="B13" s="61"/>
      <c r="C13" s="61"/>
      <c r="D13" s="61"/>
      <c r="E13" s="61"/>
      <c r="F13" s="61"/>
      <c r="G13" s="61"/>
      <c r="H13" s="61"/>
      <c r="I13" s="61"/>
      <c r="J13" s="61"/>
    </row>
    <row r="14" s="57" customFormat="1" ht="78" customHeight="1" spans="1:10">
      <c r="A14" s="61"/>
      <c r="B14" s="61"/>
      <c r="C14" s="61"/>
      <c r="D14" s="71" t="s">
        <v>15</v>
      </c>
      <c r="E14" s="71"/>
      <c r="F14" s="71"/>
      <c r="G14" s="71"/>
      <c r="H14" s="61"/>
      <c r="I14" s="61"/>
      <c r="J14" s="61"/>
    </row>
  </sheetData>
  <mergeCells count="33">
    <mergeCell ref="A1:J1"/>
    <mergeCell ref="B2:I2"/>
    <mergeCell ref="A3:C3"/>
    <mergeCell ref="D3:J3"/>
    <mergeCell ref="A4:C4"/>
    <mergeCell ref="D4:J4"/>
    <mergeCell ref="A5:B5"/>
    <mergeCell ref="C5:E5"/>
    <mergeCell ref="H5:J5"/>
    <mergeCell ref="A6:B6"/>
    <mergeCell ref="C6:E6"/>
    <mergeCell ref="H6:J6"/>
    <mergeCell ref="A7:B7"/>
    <mergeCell ref="H7:J7"/>
    <mergeCell ref="A8:B8"/>
    <mergeCell ref="C8:E8"/>
    <mergeCell ref="H8:J8"/>
    <mergeCell ref="A9:B9"/>
    <mergeCell ref="C9:E9"/>
    <mergeCell ref="H9:J9"/>
    <mergeCell ref="A10:B10"/>
    <mergeCell ref="H10:J10"/>
    <mergeCell ref="A11:B11"/>
    <mergeCell ref="C11:E11"/>
    <mergeCell ref="H11:J11"/>
    <mergeCell ref="A12:B12"/>
    <mergeCell ref="C12:E12"/>
    <mergeCell ref="H12:J12"/>
    <mergeCell ref="A13:B13"/>
    <mergeCell ref="H13:J13"/>
    <mergeCell ref="A14:B14"/>
    <mergeCell ref="D14:G14"/>
    <mergeCell ref="H14:J14"/>
  </mergeCells>
  <printOptions horizontalCentered="1"/>
  <pageMargins left="0.393055555555556" right="0.393055555555556" top="0.590277777777778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view="pageBreakPreview" zoomScaleNormal="90" workbookViewId="0">
      <pane xSplit="3" ySplit="3" topLeftCell="D23" activePane="bottomRight" state="frozen"/>
      <selection/>
      <selection pane="topRight"/>
      <selection pane="bottomLeft"/>
      <selection pane="bottomRight" activeCell="K24" sqref="K24"/>
    </sheetView>
  </sheetViews>
  <sheetFormatPr defaultColWidth="8.89166666666667" defaultRowHeight="12"/>
  <cols>
    <col min="1" max="1" width="6.88333333333333" style="5" customWidth="1"/>
    <col min="2" max="2" width="18.625" style="6" customWidth="1"/>
    <col min="3" max="3" width="16.625" style="5" customWidth="1"/>
    <col min="4" max="4" width="40.125" style="5" customWidth="1"/>
    <col min="5" max="5" width="5.38333333333333" style="7" customWidth="1"/>
    <col min="6" max="6" width="7.63333333333333" style="8" customWidth="1"/>
    <col min="7" max="7" width="14.875" style="9" customWidth="1"/>
    <col min="8" max="8" width="13.1333333333333" style="9" customWidth="1"/>
    <col min="9" max="9" width="13.6333333333333" style="9" customWidth="1"/>
    <col min="10" max="10" width="13.75" style="10"/>
    <col min="11" max="11" width="11.125" style="10"/>
    <col min="12" max="12" width="12.625" style="10"/>
    <col min="13" max="16384" width="8.89166666666667" style="10"/>
  </cols>
  <sheetData>
    <row r="1" s="1" customFormat="1" ht="43" customHeight="1" spans="1:9">
      <c r="A1" s="11" t="s">
        <v>16</v>
      </c>
      <c r="B1" s="12"/>
      <c r="C1" s="11"/>
      <c r="D1" s="13"/>
      <c r="E1" s="11"/>
      <c r="F1" s="14"/>
      <c r="G1" s="11"/>
      <c r="H1" s="11"/>
      <c r="I1" s="11"/>
    </row>
    <row r="2" s="1" customFormat="1" ht="38" customHeight="1" spans="1:9">
      <c r="A2" s="15" t="s">
        <v>17</v>
      </c>
      <c r="B2" s="16"/>
      <c r="C2" s="15"/>
      <c r="D2" s="15"/>
      <c r="E2" s="15"/>
      <c r="F2" s="17"/>
      <c r="G2" s="18"/>
      <c r="H2" s="18"/>
      <c r="I2" s="15"/>
    </row>
    <row r="3" s="2" customFormat="1" ht="30" customHeight="1" spans="1:12">
      <c r="A3" s="19" t="s">
        <v>18</v>
      </c>
      <c r="B3" s="19" t="s">
        <v>19</v>
      </c>
      <c r="C3" s="19" t="s">
        <v>20</v>
      </c>
      <c r="D3" s="19" t="s">
        <v>21</v>
      </c>
      <c r="E3" s="19" t="s">
        <v>22</v>
      </c>
      <c r="F3" s="19" t="s">
        <v>23</v>
      </c>
      <c r="G3" s="20" t="s">
        <v>24</v>
      </c>
      <c r="H3" s="21" t="s">
        <v>25</v>
      </c>
      <c r="I3" s="43" t="s">
        <v>26</v>
      </c>
      <c r="J3" s="1"/>
      <c r="K3" s="1"/>
      <c r="L3" s="1"/>
    </row>
    <row r="4" s="2" customFormat="1" ht="30" customHeight="1" spans="1:12">
      <c r="A4" s="19" t="s">
        <v>27</v>
      </c>
      <c r="B4" s="22" t="s">
        <v>28</v>
      </c>
      <c r="C4" s="19"/>
      <c r="D4" s="19"/>
      <c r="E4" s="19"/>
      <c r="F4" s="19"/>
      <c r="G4" s="20"/>
      <c r="H4" s="21"/>
      <c r="I4" s="43"/>
      <c r="J4" s="1"/>
      <c r="K4" s="1"/>
      <c r="L4" s="1"/>
    </row>
    <row r="5" s="2" customFormat="1" ht="102" customHeight="1" spans="1:12">
      <c r="A5" s="23">
        <v>1</v>
      </c>
      <c r="B5" s="24" t="s">
        <v>29</v>
      </c>
      <c r="C5" s="23"/>
      <c r="D5" s="24" t="s">
        <v>30</v>
      </c>
      <c r="E5" s="23" t="s">
        <v>31</v>
      </c>
      <c r="F5" s="25">
        <v>1.57</v>
      </c>
      <c r="G5" s="26"/>
      <c r="H5" s="27"/>
      <c r="I5" s="26"/>
      <c r="J5" s="1"/>
      <c r="K5" s="1"/>
      <c r="L5" s="1"/>
    </row>
    <row r="6" s="2" customFormat="1" ht="102" customHeight="1" spans="1:12">
      <c r="A6" s="23">
        <v>2</v>
      </c>
      <c r="B6" s="24" t="s">
        <v>32</v>
      </c>
      <c r="C6" s="19"/>
      <c r="D6" s="24" t="s">
        <v>33</v>
      </c>
      <c r="E6" s="23" t="s">
        <v>31</v>
      </c>
      <c r="F6" s="25">
        <v>4.8</v>
      </c>
      <c r="G6" s="25"/>
      <c r="H6" s="27"/>
      <c r="I6" s="43"/>
      <c r="J6" s="1"/>
      <c r="K6" s="1"/>
      <c r="L6" s="1"/>
    </row>
    <row r="7" s="2" customFormat="1" ht="102" customHeight="1" spans="1:12">
      <c r="A7" s="23">
        <v>3</v>
      </c>
      <c r="B7" s="24" t="s">
        <v>34</v>
      </c>
      <c r="C7" s="19"/>
      <c r="D7" s="24" t="s">
        <v>35</v>
      </c>
      <c r="E7" s="23" t="s">
        <v>31</v>
      </c>
      <c r="F7" s="25">
        <v>3.21</v>
      </c>
      <c r="G7" s="25"/>
      <c r="H7" s="27"/>
      <c r="I7" s="43"/>
      <c r="J7" s="1"/>
      <c r="K7" s="1"/>
      <c r="L7" s="1"/>
    </row>
    <row r="8" s="2" customFormat="1" ht="119" customHeight="1" spans="1:12">
      <c r="A8" s="23">
        <v>4</v>
      </c>
      <c r="B8" s="24" t="s">
        <v>36</v>
      </c>
      <c r="C8" s="19"/>
      <c r="D8" s="24" t="s">
        <v>37</v>
      </c>
      <c r="E8" s="23" t="s">
        <v>38</v>
      </c>
      <c r="F8" s="25">
        <f>4.25</f>
        <v>4.25</v>
      </c>
      <c r="G8" s="25"/>
      <c r="H8" s="27"/>
      <c r="I8" s="43"/>
      <c r="J8" s="1"/>
      <c r="K8" s="1"/>
      <c r="L8" s="1"/>
    </row>
    <row r="9" s="2" customFormat="1" ht="132" customHeight="1" spans="1:12">
      <c r="A9" s="23">
        <v>5</v>
      </c>
      <c r="B9" s="24" t="s">
        <v>39</v>
      </c>
      <c r="C9" s="19"/>
      <c r="D9" s="24" t="s">
        <v>40</v>
      </c>
      <c r="E9" s="23" t="s">
        <v>38</v>
      </c>
      <c r="F9" s="25">
        <v>4.5</v>
      </c>
      <c r="G9" s="25"/>
      <c r="H9" s="27"/>
      <c r="I9" s="43"/>
      <c r="J9" s="1"/>
      <c r="K9" s="1"/>
      <c r="L9" s="1"/>
    </row>
    <row r="10" s="2" customFormat="1" ht="92" customHeight="1" spans="1:12">
      <c r="A10" s="23">
        <v>6</v>
      </c>
      <c r="B10" s="24" t="s">
        <v>41</v>
      </c>
      <c r="C10" s="19"/>
      <c r="D10" s="24" t="s">
        <v>42</v>
      </c>
      <c r="E10" s="23" t="s">
        <v>38</v>
      </c>
      <c r="F10" s="25">
        <v>1.8</v>
      </c>
      <c r="G10" s="25"/>
      <c r="H10" s="27"/>
      <c r="I10" s="43"/>
      <c r="J10" s="1"/>
      <c r="K10" s="1"/>
      <c r="L10" s="1"/>
    </row>
    <row r="11" s="2" customFormat="1" ht="88" customHeight="1" spans="1:12">
      <c r="A11" s="23">
        <v>7</v>
      </c>
      <c r="B11" s="24" t="s">
        <v>43</v>
      </c>
      <c r="C11" s="19"/>
      <c r="D11" s="24" t="s">
        <v>44</v>
      </c>
      <c r="E11" s="23" t="s">
        <v>38</v>
      </c>
      <c r="F11" s="25">
        <f>1.9*2</f>
        <v>3.8</v>
      </c>
      <c r="G11" s="25"/>
      <c r="H11" s="27"/>
      <c r="I11" s="43"/>
      <c r="J11" s="1"/>
      <c r="K11" s="1"/>
      <c r="L11" s="1"/>
    </row>
    <row r="12" s="2" customFormat="1" ht="114" customHeight="1" spans="1:12">
      <c r="A12" s="23">
        <v>8</v>
      </c>
      <c r="B12" s="24" t="s">
        <v>45</v>
      </c>
      <c r="C12" s="19"/>
      <c r="D12" s="24" t="s">
        <v>46</v>
      </c>
      <c r="E12" s="23" t="s">
        <v>31</v>
      </c>
      <c r="F12" s="25">
        <v>9.24</v>
      </c>
      <c r="G12" s="25"/>
      <c r="H12" s="27"/>
      <c r="I12" s="43"/>
      <c r="J12" s="1"/>
      <c r="K12" s="1"/>
      <c r="L12" s="1"/>
    </row>
    <row r="13" s="2" customFormat="1" ht="108" customHeight="1" spans="1:12">
      <c r="A13" s="23">
        <v>9</v>
      </c>
      <c r="B13" s="24" t="s">
        <v>47</v>
      </c>
      <c r="C13" s="19"/>
      <c r="D13" s="24" t="s">
        <v>48</v>
      </c>
      <c r="E13" s="23" t="s">
        <v>31</v>
      </c>
      <c r="F13" s="25">
        <v>4.73</v>
      </c>
      <c r="G13" s="25"/>
      <c r="H13" s="27"/>
      <c r="I13" s="43"/>
      <c r="J13" s="1"/>
      <c r="K13" s="1"/>
      <c r="L13" s="1"/>
    </row>
    <row r="14" s="2" customFormat="1" ht="97" customHeight="1" spans="1:12">
      <c r="A14" s="23">
        <v>10</v>
      </c>
      <c r="B14" s="24" t="s">
        <v>49</v>
      </c>
      <c r="C14" s="19"/>
      <c r="D14" s="24" t="s">
        <v>50</v>
      </c>
      <c r="E14" s="23" t="s">
        <v>31</v>
      </c>
      <c r="F14" s="25">
        <f>2.04*2.4</f>
        <v>4.896</v>
      </c>
      <c r="G14" s="25"/>
      <c r="H14" s="27"/>
      <c r="I14" s="43"/>
      <c r="J14" s="1"/>
      <c r="K14" s="1"/>
      <c r="L14" s="1"/>
    </row>
    <row r="15" s="2" customFormat="1" ht="106" customHeight="1" spans="1:12">
      <c r="A15" s="23">
        <v>11</v>
      </c>
      <c r="B15" s="24" t="s">
        <v>51</v>
      </c>
      <c r="C15" s="19"/>
      <c r="D15" s="24" t="s">
        <v>52</v>
      </c>
      <c r="E15" s="23" t="s">
        <v>31</v>
      </c>
      <c r="F15" s="25">
        <f>2.5*1.2</f>
        <v>3</v>
      </c>
      <c r="G15" s="25"/>
      <c r="H15" s="27"/>
      <c r="I15" s="43"/>
      <c r="J15" s="1"/>
      <c r="K15" s="1"/>
      <c r="L15" s="1"/>
    </row>
    <row r="16" s="2" customFormat="1" ht="106" customHeight="1" spans="1:12">
      <c r="A16" s="23">
        <v>12</v>
      </c>
      <c r="B16" s="24" t="s">
        <v>53</v>
      </c>
      <c r="C16" s="19"/>
      <c r="D16" s="24" t="s">
        <v>54</v>
      </c>
      <c r="E16" s="23" t="s">
        <v>38</v>
      </c>
      <c r="F16" s="25">
        <f>5.72*2</f>
        <v>11.44</v>
      </c>
      <c r="G16" s="25"/>
      <c r="H16" s="27"/>
      <c r="I16" s="43"/>
      <c r="J16" s="1"/>
      <c r="K16" s="1"/>
      <c r="L16" s="1"/>
    </row>
    <row r="17" s="2" customFormat="1" ht="90" customHeight="1" spans="1:12">
      <c r="A17" s="23">
        <v>13</v>
      </c>
      <c r="B17" s="24" t="s">
        <v>55</v>
      </c>
      <c r="C17" s="19"/>
      <c r="D17" s="24" t="s">
        <v>56</v>
      </c>
      <c r="E17" s="23" t="s">
        <v>31</v>
      </c>
      <c r="F17" s="25">
        <v>7.44</v>
      </c>
      <c r="G17" s="25"/>
      <c r="H17" s="27"/>
      <c r="I17" s="43"/>
      <c r="J17" s="1"/>
      <c r="K17" s="1"/>
      <c r="L17" s="1"/>
    </row>
    <row r="18" s="2" customFormat="1" ht="90" customHeight="1" spans="1:12">
      <c r="A18" s="23">
        <v>14</v>
      </c>
      <c r="B18" s="24" t="s">
        <v>57</v>
      </c>
      <c r="C18" s="19"/>
      <c r="D18" s="24" t="s">
        <v>58</v>
      </c>
      <c r="E18" s="23" t="s">
        <v>31</v>
      </c>
      <c r="F18" s="25">
        <f>4.49</f>
        <v>4.49</v>
      </c>
      <c r="G18" s="25"/>
      <c r="H18" s="27"/>
      <c r="I18" s="43"/>
      <c r="J18" s="1"/>
      <c r="K18" s="1"/>
      <c r="L18" s="1"/>
    </row>
    <row r="19" s="2" customFormat="1" ht="90" customHeight="1" spans="1:12">
      <c r="A19" s="23">
        <v>15</v>
      </c>
      <c r="B19" s="24" t="s">
        <v>59</v>
      </c>
      <c r="C19" s="19"/>
      <c r="D19" s="24" t="s">
        <v>60</v>
      </c>
      <c r="E19" s="23" t="s">
        <v>31</v>
      </c>
      <c r="F19" s="25">
        <f>2.45*0.3+2.2*1.6</f>
        <v>4.255</v>
      </c>
      <c r="G19" s="25"/>
      <c r="H19" s="27"/>
      <c r="I19" s="43"/>
      <c r="J19" s="1"/>
      <c r="K19" s="1"/>
      <c r="L19" s="1"/>
    </row>
    <row r="20" s="2" customFormat="1" ht="90" customHeight="1" spans="1:12">
      <c r="A20" s="23">
        <v>16</v>
      </c>
      <c r="B20" s="24" t="s">
        <v>61</v>
      </c>
      <c r="C20" s="19"/>
      <c r="D20" s="24" t="s">
        <v>62</v>
      </c>
      <c r="E20" s="23" t="s">
        <v>31</v>
      </c>
      <c r="F20" s="25">
        <f>1.2*4.4+1.2*0.55</f>
        <v>5.94</v>
      </c>
      <c r="G20" s="25"/>
      <c r="H20" s="27"/>
      <c r="I20" s="43"/>
      <c r="J20" s="1"/>
      <c r="K20" s="1"/>
      <c r="L20" s="1"/>
    </row>
    <row r="21" s="2" customFormat="1" ht="90" customHeight="1" spans="1:12">
      <c r="A21" s="23">
        <v>17</v>
      </c>
      <c r="B21" s="24" t="s">
        <v>63</v>
      </c>
      <c r="C21" s="19"/>
      <c r="D21" s="24" t="s">
        <v>64</v>
      </c>
      <c r="E21" s="23" t="s">
        <v>31</v>
      </c>
      <c r="F21" s="25">
        <f>5*0.5</f>
        <v>2.5</v>
      </c>
      <c r="G21" s="25"/>
      <c r="H21" s="27"/>
      <c r="I21" s="43"/>
      <c r="J21" s="1"/>
      <c r="K21" s="1"/>
      <c r="L21" s="1"/>
    </row>
    <row r="22" s="2" customFormat="1" ht="108" customHeight="1" spans="1:12">
      <c r="A22" s="23">
        <v>18</v>
      </c>
      <c r="B22" s="24" t="s">
        <v>65</v>
      </c>
      <c r="C22" s="19"/>
      <c r="D22" s="24" t="s">
        <v>66</v>
      </c>
      <c r="E22" s="23" t="s">
        <v>31</v>
      </c>
      <c r="F22" s="25">
        <f>2.45*0.3+1.9*2.15</f>
        <v>4.82</v>
      </c>
      <c r="G22" s="25"/>
      <c r="H22" s="27"/>
      <c r="I22" s="43"/>
      <c r="J22" s="1"/>
      <c r="K22" s="1"/>
      <c r="L22" s="1"/>
    </row>
    <row r="23" s="2" customFormat="1" ht="124" customHeight="1" spans="1:12">
      <c r="A23" s="23">
        <v>19</v>
      </c>
      <c r="B23" s="24" t="s">
        <v>67</v>
      </c>
      <c r="C23" s="19"/>
      <c r="D23" s="24" t="s">
        <v>68</v>
      </c>
      <c r="E23" s="23" t="s">
        <v>38</v>
      </c>
      <c r="F23" s="25">
        <f>4.83</f>
        <v>4.83</v>
      </c>
      <c r="G23" s="25"/>
      <c r="H23" s="27"/>
      <c r="I23" s="43"/>
      <c r="J23" s="1"/>
      <c r="K23" s="1"/>
      <c r="L23" s="1"/>
    </row>
    <row r="24" s="2" customFormat="1" ht="96" customHeight="1" spans="1:12">
      <c r="A24" s="23">
        <v>20</v>
      </c>
      <c r="B24" s="24" t="s">
        <v>69</v>
      </c>
      <c r="C24" s="19"/>
      <c r="D24" s="24" t="s">
        <v>70</v>
      </c>
      <c r="E24" s="23" t="s">
        <v>31</v>
      </c>
      <c r="F24" s="25">
        <f>4.9*2.2</f>
        <v>10.78</v>
      </c>
      <c r="G24" s="25"/>
      <c r="H24" s="27"/>
      <c r="I24" s="43"/>
      <c r="J24" s="1"/>
      <c r="K24" s="1"/>
      <c r="L24" s="1"/>
    </row>
    <row r="25" s="2" customFormat="1" ht="117" customHeight="1" spans="1:12">
      <c r="A25" s="23">
        <v>21</v>
      </c>
      <c r="B25" s="24" t="s">
        <v>71</v>
      </c>
      <c r="C25" s="19"/>
      <c r="D25" s="24" t="s">
        <v>72</v>
      </c>
      <c r="E25" s="23" t="s">
        <v>73</v>
      </c>
      <c r="F25" s="28">
        <v>1</v>
      </c>
      <c r="G25" s="25"/>
      <c r="H25" s="27"/>
      <c r="I25" s="43"/>
      <c r="J25" s="1"/>
      <c r="K25" s="1"/>
      <c r="L25" s="1"/>
    </row>
    <row r="26" s="2" customFormat="1" ht="129" customHeight="1" spans="1:12">
      <c r="A26" s="23">
        <v>22</v>
      </c>
      <c r="B26" s="24" t="s">
        <v>74</v>
      </c>
      <c r="C26" s="19"/>
      <c r="D26" s="24" t="s">
        <v>75</v>
      </c>
      <c r="E26" s="23" t="s">
        <v>73</v>
      </c>
      <c r="F26" s="28">
        <v>1</v>
      </c>
      <c r="G26" s="25"/>
      <c r="H26" s="27"/>
      <c r="I26" s="43"/>
      <c r="J26" s="1"/>
      <c r="K26" s="1"/>
      <c r="L26" s="1"/>
    </row>
    <row r="27" s="2" customFormat="1" ht="117" customHeight="1" spans="1:12">
      <c r="A27" s="23">
        <v>23</v>
      </c>
      <c r="B27" s="24" t="s">
        <v>76</v>
      </c>
      <c r="C27" s="19"/>
      <c r="D27" s="24" t="s">
        <v>77</v>
      </c>
      <c r="E27" s="23" t="s">
        <v>31</v>
      </c>
      <c r="F27" s="25">
        <v>7.81</v>
      </c>
      <c r="G27" s="25"/>
      <c r="H27" s="27"/>
      <c r="I27" s="43"/>
      <c r="J27" s="1"/>
      <c r="K27" s="1"/>
      <c r="L27" s="1"/>
    </row>
    <row r="28" s="2" customFormat="1" ht="111" customHeight="1" spans="1:12">
      <c r="A28" s="23">
        <v>24</v>
      </c>
      <c r="B28" s="24" t="s">
        <v>78</v>
      </c>
      <c r="C28" s="19"/>
      <c r="D28" s="29" t="s">
        <v>79</v>
      </c>
      <c r="E28" s="23" t="s">
        <v>80</v>
      </c>
      <c r="F28" s="25">
        <v>2.2</v>
      </c>
      <c r="G28" s="25"/>
      <c r="H28" s="27"/>
      <c r="I28" s="43"/>
      <c r="J28" s="1"/>
      <c r="K28" s="1"/>
      <c r="L28" s="1"/>
    </row>
    <row r="29" s="2" customFormat="1" ht="111" customHeight="1" spans="1:12">
      <c r="A29" s="23">
        <v>25</v>
      </c>
      <c r="B29" s="24" t="s">
        <v>81</v>
      </c>
      <c r="C29" s="19"/>
      <c r="D29" s="24" t="s">
        <v>82</v>
      </c>
      <c r="E29" s="23" t="s">
        <v>38</v>
      </c>
      <c r="F29" s="25">
        <f>2.87+2.78+2.85+2.85+2.2</f>
        <v>13.55</v>
      </c>
      <c r="G29" s="25"/>
      <c r="H29" s="27"/>
      <c r="I29" s="43"/>
      <c r="J29" s="1"/>
      <c r="K29" s="1"/>
      <c r="L29" s="1"/>
    </row>
    <row r="30" s="2" customFormat="1" ht="111" customHeight="1" spans="1:12">
      <c r="A30" s="23">
        <v>26</v>
      </c>
      <c r="B30" s="24" t="s">
        <v>83</v>
      </c>
      <c r="C30" s="30" t="str">
        <f>_xlfn.DISPIMG("ID_B405357721A64E9688683A802BE753AA",1)</f>
        <v>=DISPIMG("ID_B405357721A64E9688683A802BE753AA",1)</v>
      </c>
      <c r="D30" s="24" t="s">
        <v>84</v>
      </c>
      <c r="E30" s="23" t="s">
        <v>38</v>
      </c>
      <c r="F30" s="25">
        <v>2.85</v>
      </c>
      <c r="G30" s="25"/>
      <c r="H30" s="27"/>
      <c r="I30" s="43"/>
      <c r="J30" s="1"/>
      <c r="K30" s="1"/>
      <c r="L30" s="1"/>
    </row>
    <row r="31" s="2" customFormat="1" ht="111" customHeight="1" spans="1:12">
      <c r="A31" s="23">
        <v>27</v>
      </c>
      <c r="B31" s="24" t="s">
        <v>85</v>
      </c>
      <c r="C31" s="19"/>
      <c r="D31" s="24" t="s">
        <v>86</v>
      </c>
      <c r="E31" s="23" t="s">
        <v>38</v>
      </c>
      <c r="F31" s="25">
        <v>6.4</v>
      </c>
      <c r="G31" s="25"/>
      <c r="H31" s="27"/>
      <c r="I31" s="43"/>
      <c r="J31" s="1"/>
      <c r="K31" s="1"/>
      <c r="L31" s="1"/>
    </row>
    <row r="32" s="2" customFormat="1" ht="111" customHeight="1" spans="1:12">
      <c r="A32" s="23">
        <v>28</v>
      </c>
      <c r="B32" s="24" t="s">
        <v>87</v>
      </c>
      <c r="C32" s="19"/>
      <c r="D32" s="24" t="s">
        <v>88</v>
      </c>
      <c r="E32" s="23" t="s">
        <v>89</v>
      </c>
      <c r="F32" s="28">
        <v>1</v>
      </c>
      <c r="G32" s="31"/>
      <c r="H32" s="27"/>
      <c r="I32" s="43"/>
      <c r="J32" s="1"/>
      <c r="K32" s="1"/>
      <c r="L32" s="1"/>
    </row>
    <row r="33" s="2" customFormat="1" ht="162" customHeight="1" spans="1:12">
      <c r="A33" s="23">
        <v>29</v>
      </c>
      <c r="B33" s="24" t="s">
        <v>90</v>
      </c>
      <c r="C33" s="19"/>
      <c r="D33" s="24" t="s">
        <v>91</v>
      </c>
      <c r="E33" s="23" t="s">
        <v>73</v>
      </c>
      <c r="F33" s="28">
        <v>1</v>
      </c>
      <c r="G33" s="31"/>
      <c r="H33" s="27"/>
      <c r="I33" s="43"/>
      <c r="J33" s="1"/>
      <c r="K33" s="1"/>
      <c r="L33" s="1"/>
    </row>
    <row r="34" s="2" customFormat="1" ht="160" customHeight="1" spans="1:12">
      <c r="A34" s="23">
        <v>30</v>
      </c>
      <c r="B34" s="24" t="s">
        <v>92</v>
      </c>
      <c r="C34" s="19"/>
      <c r="D34" s="24" t="s">
        <v>93</v>
      </c>
      <c r="E34" s="23" t="s">
        <v>73</v>
      </c>
      <c r="F34" s="28">
        <v>1</v>
      </c>
      <c r="G34" s="31"/>
      <c r="H34" s="27"/>
      <c r="I34" s="43"/>
      <c r="J34" s="1"/>
      <c r="K34" s="1"/>
      <c r="L34" s="1"/>
    </row>
    <row r="35" s="2" customFormat="1" ht="156" customHeight="1" spans="1:12">
      <c r="A35" s="23">
        <v>31</v>
      </c>
      <c r="B35" s="24" t="s">
        <v>94</v>
      </c>
      <c r="C35" s="19"/>
      <c r="D35" s="24" t="s">
        <v>95</v>
      </c>
      <c r="E35" s="23" t="s">
        <v>73</v>
      </c>
      <c r="F35" s="28">
        <v>1</v>
      </c>
      <c r="G35" s="31"/>
      <c r="H35" s="27"/>
      <c r="I35" s="43"/>
      <c r="J35" s="1"/>
      <c r="K35" s="1"/>
      <c r="L35" s="1"/>
    </row>
    <row r="36" s="2" customFormat="1" ht="20" customHeight="1" spans="1:12">
      <c r="A36" s="23"/>
      <c r="B36" s="23" t="s">
        <v>96</v>
      </c>
      <c r="C36" s="23"/>
      <c r="D36" s="23"/>
      <c r="E36" s="23"/>
      <c r="F36" s="23"/>
      <c r="G36" s="25"/>
      <c r="H36" s="27"/>
      <c r="I36" s="26"/>
      <c r="J36" s="1"/>
      <c r="K36" s="1"/>
      <c r="L36" s="1"/>
    </row>
    <row r="37" s="2" customFormat="1" ht="30" customHeight="1" spans="1:12">
      <c r="A37" s="19" t="s">
        <v>97</v>
      </c>
      <c r="B37" s="22" t="s">
        <v>98</v>
      </c>
      <c r="C37" s="19"/>
      <c r="D37" s="19"/>
      <c r="E37" s="19"/>
      <c r="F37" s="19"/>
      <c r="G37" s="20"/>
      <c r="H37" s="21"/>
      <c r="I37" s="43"/>
      <c r="J37" s="1"/>
      <c r="K37" s="1"/>
      <c r="L37" s="1"/>
    </row>
    <row r="38" ht="56" customHeight="1" spans="1:12">
      <c r="A38" s="32">
        <v>1</v>
      </c>
      <c r="B38" s="33" t="s">
        <v>99</v>
      </c>
      <c r="C38" s="34" t="str">
        <f>_xlfn.DISPIMG("ID_D622A1D3254C4350AFFFD89A82E80AFE",1)</f>
        <v>=DISPIMG("ID_D622A1D3254C4350AFFFD89A82E80AFE",1)</v>
      </c>
      <c r="D38" s="35" t="s">
        <v>100</v>
      </c>
      <c r="E38" s="31" t="s">
        <v>101</v>
      </c>
      <c r="F38" s="36">
        <v>6</v>
      </c>
      <c r="G38" s="37"/>
      <c r="H38" s="37"/>
      <c r="I38" s="37"/>
      <c r="J38" s="1"/>
      <c r="K38" s="1"/>
      <c r="L38" s="1"/>
    </row>
    <row r="39" ht="71" customHeight="1" spans="1:12">
      <c r="A39" s="32">
        <v>2</v>
      </c>
      <c r="B39" s="33" t="s">
        <v>102</v>
      </c>
      <c r="C39" s="34" t="str">
        <f>_xlfn.DISPIMG("ID_6543F3F774DF46D282C916D01A46B815",1)</f>
        <v>=DISPIMG("ID_6543F3F774DF46D282C916D01A46B815",1)</v>
      </c>
      <c r="D39" s="35" t="s">
        <v>103</v>
      </c>
      <c r="E39" s="31" t="s">
        <v>104</v>
      </c>
      <c r="F39" s="36">
        <v>7</v>
      </c>
      <c r="G39" s="37"/>
      <c r="H39" s="37"/>
      <c r="I39" s="37"/>
      <c r="J39" s="1"/>
      <c r="K39" s="1"/>
      <c r="L39" s="1"/>
    </row>
    <row r="40" ht="54" customHeight="1" spans="1:12">
      <c r="A40" s="32">
        <v>3</v>
      </c>
      <c r="B40" s="33" t="s">
        <v>105</v>
      </c>
      <c r="C40" s="34" t="str">
        <f>_xlfn.DISPIMG("ID_08E49927D4524B14A81C19287F90154D",1)</f>
        <v>=DISPIMG("ID_08E49927D4524B14A81C19287F90154D",1)</v>
      </c>
      <c r="D40" s="35" t="s">
        <v>106</v>
      </c>
      <c r="E40" s="31" t="s">
        <v>101</v>
      </c>
      <c r="F40" s="36">
        <v>1</v>
      </c>
      <c r="G40" s="37"/>
      <c r="H40" s="37"/>
      <c r="I40" s="37"/>
      <c r="J40" s="1"/>
      <c r="K40" s="1"/>
      <c r="L40" s="1"/>
    </row>
    <row r="41" ht="50" customHeight="1" spans="1:12">
      <c r="A41" s="32">
        <v>4</v>
      </c>
      <c r="B41" s="33" t="s">
        <v>107</v>
      </c>
      <c r="C41" s="34" t="str">
        <f>_xlfn.DISPIMG("ID_79AD2E86081C4FEAAD8618F07B650DCD",1)</f>
        <v>=DISPIMG("ID_79AD2E86081C4FEAAD8618F07B650DCD",1)</v>
      </c>
      <c r="D41" s="35" t="s">
        <v>108</v>
      </c>
      <c r="E41" s="31" t="s">
        <v>101</v>
      </c>
      <c r="F41" s="36">
        <v>1</v>
      </c>
      <c r="G41" s="37"/>
      <c r="H41" s="37"/>
      <c r="I41" s="37"/>
      <c r="J41" s="1"/>
      <c r="K41" s="1"/>
      <c r="L41" s="1"/>
    </row>
    <row r="42" ht="50" customHeight="1" spans="1:12">
      <c r="A42" s="32">
        <v>5</v>
      </c>
      <c r="B42" s="33" t="s">
        <v>109</v>
      </c>
      <c r="C42" s="34" t="str">
        <f>_xlfn.DISPIMG("ID_38CE19DAB80C44BC9D2110F94A644189",1)</f>
        <v>=DISPIMG("ID_38CE19DAB80C44BC9D2110F94A644189",1)</v>
      </c>
      <c r="D42" s="35" t="s">
        <v>110</v>
      </c>
      <c r="E42" s="31" t="s">
        <v>101</v>
      </c>
      <c r="F42" s="36">
        <v>1</v>
      </c>
      <c r="G42" s="37"/>
      <c r="H42" s="37"/>
      <c r="I42" s="37"/>
      <c r="J42" s="1"/>
      <c r="K42" s="1"/>
      <c r="L42" s="1"/>
    </row>
    <row r="43" ht="50" customHeight="1" spans="1:12">
      <c r="A43" s="32">
        <v>6</v>
      </c>
      <c r="B43" s="33" t="s">
        <v>111</v>
      </c>
      <c r="C43" s="34" t="str">
        <f>_xlfn.DISPIMG("ID_28FF4800D158487187327DA49A8D3B0E",1)</f>
        <v>=DISPIMG("ID_28FF4800D158487187327DA49A8D3B0E",1)</v>
      </c>
      <c r="D43" s="35" t="s">
        <v>112</v>
      </c>
      <c r="E43" s="31" t="s">
        <v>101</v>
      </c>
      <c r="F43" s="36">
        <v>10</v>
      </c>
      <c r="G43" s="37"/>
      <c r="H43" s="37"/>
      <c r="I43" s="37"/>
      <c r="J43" s="1"/>
      <c r="K43" s="1"/>
      <c r="L43" s="1"/>
    </row>
    <row r="44" ht="59" customHeight="1" spans="1:12">
      <c r="A44" s="32">
        <v>7</v>
      </c>
      <c r="B44" s="33" t="s">
        <v>113</v>
      </c>
      <c r="C44" s="34" t="str">
        <f>_xlfn.DISPIMG("ID_04A20AAA2C064F8C9D7BB6EE0F4E6D1A",1)</f>
        <v>=DISPIMG("ID_04A20AAA2C064F8C9D7BB6EE0F4E6D1A",1)</v>
      </c>
      <c r="D44" s="35" t="s">
        <v>114</v>
      </c>
      <c r="E44" s="31" t="s">
        <v>104</v>
      </c>
      <c r="F44" s="36">
        <v>45</v>
      </c>
      <c r="G44" s="37"/>
      <c r="H44" s="37"/>
      <c r="I44" s="37"/>
      <c r="J44" s="1"/>
      <c r="K44" s="1"/>
      <c r="L44" s="1"/>
    </row>
    <row r="45" ht="50" customHeight="1" spans="1:12">
      <c r="A45" s="32">
        <v>8</v>
      </c>
      <c r="B45" s="33" t="s">
        <v>99</v>
      </c>
      <c r="C45" s="34" t="str">
        <f>_xlfn.DISPIMG("ID_BD4D1EE11654470F9DAFA756F3F3F2B9",1)</f>
        <v>=DISPIMG("ID_BD4D1EE11654470F9DAFA756F3F3F2B9",1)</v>
      </c>
      <c r="D45" s="35" t="s">
        <v>115</v>
      </c>
      <c r="E45" s="31" t="s">
        <v>101</v>
      </c>
      <c r="F45" s="36">
        <v>1</v>
      </c>
      <c r="G45" s="37"/>
      <c r="H45" s="37"/>
      <c r="I45" s="37"/>
      <c r="J45" s="1"/>
      <c r="K45" s="1"/>
      <c r="L45" s="1"/>
    </row>
    <row r="46" ht="50" customHeight="1" spans="1:12">
      <c r="A46" s="32">
        <v>9</v>
      </c>
      <c r="B46" s="33" t="s">
        <v>116</v>
      </c>
      <c r="C46" s="34" t="str">
        <f>_xlfn.DISPIMG("ID_03377997B8ED40E8ABF654840A40E9C8",1)</f>
        <v>=DISPIMG("ID_03377997B8ED40E8ABF654840A40E9C8",1)</v>
      </c>
      <c r="D46" s="35" t="s">
        <v>117</v>
      </c>
      <c r="E46" s="31" t="s">
        <v>101</v>
      </c>
      <c r="F46" s="36">
        <v>2</v>
      </c>
      <c r="G46" s="37"/>
      <c r="H46" s="37"/>
      <c r="I46" s="37"/>
      <c r="J46" s="1"/>
      <c r="K46" s="1"/>
      <c r="L46" s="1"/>
    </row>
    <row r="47" s="3" customFormat="1" ht="50" customHeight="1" spans="1:12">
      <c r="A47" s="32">
        <v>17</v>
      </c>
      <c r="B47" s="33" t="s">
        <v>118</v>
      </c>
      <c r="C47" s="34" t="str">
        <f>_xlfn.DISPIMG("ID_8BBC02F598D649C492D9B66837029D6D",1)</f>
        <v>=DISPIMG("ID_8BBC02F598D649C492D9B66837029D6D",1)</v>
      </c>
      <c r="D47" s="38" t="s">
        <v>119</v>
      </c>
      <c r="E47" s="31" t="s">
        <v>89</v>
      </c>
      <c r="F47" s="36">
        <v>1</v>
      </c>
      <c r="G47" s="37"/>
      <c r="H47" s="37"/>
      <c r="I47" s="37"/>
      <c r="J47" s="1"/>
      <c r="K47" s="1"/>
      <c r="L47" s="1"/>
    </row>
    <row r="48" s="3" customFormat="1" ht="50" customHeight="1" spans="1:12">
      <c r="A48" s="32">
        <v>19</v>
      </c>
      <c r="B48" s="33" t="s">
        <v>118</v>
      </c>
      <c r="C48" s="34" t="str">
        <f>_xlfn.DISPIMG("ID_3C73C882D7E54355957B0C0C1EAECEB0",1)</f>
        <v>=DISPIMG("ID_3C73C882D7E54355957B0C0C1EAECEB0",1)</v>
      </c>
      <c r="D48" s="38" t="s">
        <v>120</v>
      </c>
      <c r="E48" s="31" t="s">
        <v>89</v>
      </c>
      <c r="F48" s="36">
        <v>1</v>
      </c>
      <c r="G48" s="37"/>
      <c r="H48" s="37"/>
      <c r="I48" s="37"/>
      <c r="J48" s="1"/>
      <c r="K48" s="1"/>
      <c r="L48" s="1"/>
    </row>
    <row r="49" s="3" customFormat="1" ht="50" customHeight="1" spans="1:12">
      <c r="A49" s="32">
        <v>20</v>
      </c>
      <c r="B49" s="33" t="s">
        <v>109</v>
      </c>
      <c r="C49" s="34" t="str">
        <f>_xlfn.DISPIMG("ID_17FA5A5F196F498AA5B38C0DE9F104C7",1)</f>
        <v>=DISPIMG("ID_17FA5A5F196F498AA5B38C0DE9F104C7",1)</v>
      </c>
      <c r="D49" s="38" t="s">
        <v>121</v>
      </c>
      <c r="E49" s="31" t="s">
        <v>89</v>
      </c>
      <c r="F49" s="36">
        <v>1</v>
      </c>
      <c r="G49" s="37"/>
      <c r="H49" s="37"/>
      <c r="I49" s="37"/>
      <c r="J49" s="1"/>
      <c r="K49" s="1"/>
      <c r="L49" s="1"/>
    </row>
    <row r="50" s="3" customFormat="1" ht="50" customHeight="1" spans="1:12">
      <c r="A50" s="32">
        <v>21</v>
      </c>
      <c r="B50" s="33" t="s">
        <v>122</v>
      </c>
      <c r="C50" s="34"/>
      <c r="D50" s="38" t="s">
        <v>123</v>
      </c>
      <c r="E50" s="31" t="s">
        <v>89</v>
      </c>
      <c r="F50" s="36">
        <v>1</v>
      </c>
      <c r="G50" s="37"/>
      <c r="H50" s="37"/>
      <c r="I50" s="37"/>
      <c r="J50" s="1"/>
      <c r="K50" s="1"/>
      <c r="L50" s="1"/>
    </row>
    <row r="51" s="3" customFormat="1" ht="25" customHeight="1" spans="1:12">
      <c r="A51" s="23"/>
      <c r="B51" s="23" t="s">
        <v>96</v>
      </c>
      <c r="C51" s="23"/>
      <c r="D51" s="23"/>
      <c r="E51" s="31"/>
      <c r="F51" s="36"/>
      <c r="G51" s="37"/>
      <c r="H51" s="37"/>
      <c r="I51" s="26"/>
      <c r="J51" s="1"/>
      <c r="K51" s="1"/>
      <c r="L51" s="1"/>
    </row>
    <row r="52" s="2" customFormat="1" ht="30" customHeight="1" spans="1:12">
      <c r="A52" s="19" t="s">
        <v>124</v>
      </c>
      <c r="B52" s="22" t="s">
        <v>125</v>
      </c>
      <c r="C52" s="19"/>
      <c r="D52" s="19"/>
      <c r="E52" s="19"/>
      <c r="F52" s="19"/>
      <c r="G52" s="20"/>
      <c r="H52" s="21"/>
      <c r="I52" s="43"/>
      <c r="J52" s="1"/>
      <c r="K52" s="1"/>
      <c r="L52" s="1"/>
    </row>
    <row r="53" s="2" customFormat="1" ht="61" customHeight="1" spans="1:12">
      <c r="A53" s="23">
        <v>1</v>
      </c>
      <c r="B53" s="24" t="s">
        <v>126</v>
      </c>
      <c r="C53" s="23"/>
      <c r="D53" s="24" t="s">
        <v>127</v>
      </c>
      <c r="E53" s="23" t="s">
        <v>38</v>
      </c>
      <c r="F53" s="25">
        <v>75.3</v>
      </c>
      <c r="G53" s="25"/>
      <c r="H53" s="37"/>
      <c r="I53" s="26"/>
      <c r="J53" s="1"/>
      <c r="K53" s="1"/>
      <c r="L53" s="1"/>
    </row>
    <row r="54" s="2" customFormat="1" ht="61" customHeight="1" spans="1:12">
      <c r="A54" s="23">
        <v>2</v>
      </c>
      <c r="B54" s="24" t="s">
        <v>128</v>
      </c>
      <c r="C54" s="23"/>
      <c r="D54" s="24" t="s">
        <v>129</v>
      </c>
      <c r="E54" s="23" t="s">
        <v>38</v>
      </c>
      <c r="F54" s="25">
        <f>25</f>
        <v>25</v>
      </c>
      <c r="G54" s="25"/>
      <c r="H54" s="37"/>
      <c r="I54" s="26"/>
      <c r="J54" s="1"/>
      <c r="K54" s="1"/>
      <c r="L54" s="1"/>
    </row>
    <row r="55" s="2" customFormat="1" ht="61" customHeight="1" spans="1:12">
      <c r="A55" s="23">
        <v>3</v>
      </c>
      <c r="B55" s="24" t="s">
        <v>130</v>
      </c>
      <c r="C55" s="23"/>
      <c r="D55" s="24" t="s">
        <v>129</v>
      </c>
      <c r="E55" s="23" t="s">
        <v>38</v>
      </c>
      <c r="F55" s="25">
        <f>28</f>
        <v>28</v>
      </c>
      <c r="G55" s="25"/>
      <c r="H55" s="37"/>
      <c r="I55" s="26"/>
      <c r="J55" s="1"/>
      <c r="K55" s="1"/>
      <c r="L55" s="1"/>
    </row>
    <row r="56" s="2" customFormat="1" ht="59" customHeight="1" spans="1:12">
      <c r="A56" s="23">
        <v>4</v>
      </c>
      <c r="B56" s="24" t="s">
        <v>131</v>
      </c>
      <c r="C56" s="23"/>
      <c r="D56" s="24" t="s">
        <v>132</v>
      </c>
      <c r="E56" s="23" t="s">
        <v>38</v>
      </c>
      <c r="F56" s="25">
        <f>5.1</f>
        <v>5.1</v>
      </c>
      <c r="G56" s="25"/>
      <c r="H56" s="37"/>
      <c r="I56" s="26"/>
      <c r="J56" s="1"/>
      <c r="K56" s="1"/>
      <c r="L56" s="1"/>
    </row>
    <row r="57" s="2" customFormat="1" ht="55" customHeight="1" spans="1:12">
      <c r="A57" s="23">
        <v>5</v>
      </c>
      <c r="B57" s="24" t="s">
        <v>133</v>
      </c>
      <c r="C57" s="23"/>
      <c r="D57" s="24" t="s">
        <v>134</v>
      </c>
      <c r="E57" s="23" t="s">
        <v>38</v>
      </c>
      <c r="F57" s="25">
        <f>5.1</f>
        <v>5.1</v>
      </c>
      <c r="G57" s="25"/>
      <c r="H57" s="37"/>
      <c r="I57" s="26"/>
      <c r="J57" s="1"/>
      <c r="K57" s="1"/>
      <c r="L57" s="1"/>
    </row>
    <row r="58" s="2" customFormat="1" ht="61" customHeight="1" spans="1:12">
      <c r="A58" s="23">
        <v>6</v>
      </c>
      <c r="B58" s="24" t="s">
        <v>135</v>
      </c>
      <c r="C58" s="23"/>
      <c r="D58" s="24" t="s">
        <v>136</v>
      </c>
      <c r="E58" s="23" t="s">
        <v>137</v>
      </c>
      <c r="F58" s="28">
        <f>5</f>
        <v>5</v>
      </c>
      <c r="G58" s="25"/>
      <c r="H58" s="37"/>
      <c r="I58" s="26"/>
      <c r="J58" s="1"/>
      <c r="K58" s="1"/>
      <c r="L58" s="1"/>
    </row>
    <row r="59" s="2" customFormat="1" ht="61" customHeight="1" spans="1:12">
      <c r="A59" s="23">
        <v>7</v>
      </c>
      <c r="B59" s="24" t="s">
        <v>138</v>
      </c>
      <c r="C59" s="23"/>
      <c r="D59" s="24" t="s">
        <v>139</v>
      </c>
      <c r="E59" s="23" t="s">
        <v>137</v>
      </c>
      <c r="F59" s="28">
        <f>4+2</f>
        <v>6</v>
      </c>
      <c r="G59" s="25"/>
      <c r="H59" s="37"/>
      <c r="I59" s="26"/>
      <c r="J59" s="1"/>
      <c r="K59" s="1"/>
      <c r="L59" s="1"/>
    </row>
    <row r="60" s="2" customFormat="1" ht="61" customHeight="1" spans="1:12">
      <c r="A60" s="23">
        <v>8</v>
      </c>
      <c r="B60" s="24" t="s">
        <v>140</v>
      </c>
      <c r="C60" s="23"/>
      <c r="D60" s="24" t="s">
        <v>141</v>
      </c>
      <c r="E60" s="23" t="s">
        <v>137</v>
      </c>
      <c r="F60" s="28">
        <f>5</f>
        <v>5</v>
      </c>
      <c r="G60" s="25"/>
      <c r="H60" s="37"/>
      <c r="I60" s="26"/>
      <c r="J60" s="1"/>
      <c r="K60" s="1"/>
      <c r="L60" s="1"/>
    </row>
    <row r="61" s="2" customFormat="1" ht="61" customHeight="1" spans="1:12">
      <c r="A61" s="23">
        <v>9</v>
      </c>
      <c r="B61" s="24" t="s">
        <v>142</v>
      </c>
      <c r="C61" s="23"/>
      <c r="D61" s="24" t="s">
        <v>143</v>
      </c>
      <c r="E61" s="23" t="s">
        <v>137</v>
      </c>
      <c r="F61" s="28">
        <f>2</f>
        <v>2</v>
      </c>
      <c r="G61" s="25"/>
      <c r="H61" s="37"/>
      <c r="I61" s="26"/>
      <c r="J61" s="1"/>
      <c r="K61" s="1"/>
      <c r="L61" s="1"/>
    </row>
    <row r="62" s="2" customFormat="1" ht="25" customHeight="1" spans="1:12">
      <c r="A62" s="19"/>
      <c r="B62" s="23" t="s">
        <v>96</v>
      </c>
      <c r="C62" s="23"/>
      <c r="D62" s="23"/>
      <c r="E62" s="31"/>
      <c r="F62" s="23"/>
      <c r="G62" s="25"/>
      <c r="H62" s="39"/>
      <c r="I62" s="43"/>
      <c r="J62" s="1"/>
      <c r="K62" s="1"/>
      <c r="L62" s="1"/>
    </row>
    <row r="63" s="2" customFormat="1" ht="30" customHeight="1" spans="1:12">
      <c r="A63" s="19" t="s">
        <v>144</v>
      </c>
      <c r="B63" s="22" t="s">
        <v>145</v>
      </c>
      <c r="C63" s="19"/>
      <c r="D63" s="19"/>
      <c r="E63" s="19"/>
      <c r="F63" s="19"/>
      <c r="G63" s="20"/>
      <c r="H63" s="21"/>
      <c r="I63" s="43"/>
      <c r="J63" s="1"/>
      <c r="K63" s="1"/>
      <c r="L63" s="1"/>
    </row>
    <row r="64" s="2" customFormat="1" ht="70" customHeight="1" spans="1:12">
      <c r="A64" s="40">
        <v>1</v>
      </c>
      <c r="B64" s="41" t="s">
        <v>146</v>
      </c>
      <c r="C64" s="40" t="str">
        <f>_xlfn.DISPIMG("ID_3CCA45CD739B47048C0F0090CE14B018",1)</f>
        <v>=DISPIMG("ID_3CCA45CD739B47048C0F0090CE14B018",1)</v>
      </c>
      <c r="D64" s="42" t="s">
        <v>147</v>
      </c>
      <c r="E64" s="40" t="s">
        <v>80</v>
      </c>
      <c r="F64" s="27">
        <f>0.92*2.7</f>
        <v>2.484</v>
      </c>
      <c r="G64" s="25"/>
      <c r="H64" s="37"/>
      <c r="I64" s="43"/>
      <c r="J64" s="1"/>
      <c r="K64" s="1"/>
      <c r="L64" s="1"/>
    </row>
    <row r="65" s="2" customFormat="1" ht="87" customHeight="1" spans="1:12">
      <c r="A65" s="40">
        <v>2</v>
      </c>
      <c r="B65" s="41" t="s">
        <v>148</v>
      </c>
      <c r="C65" s="40" t="str">
        <f>_xlfn.DISPIMG("ID_AD7FB2E8CF0742DEB3F32868121D0582",1)</f>
        <v>=DISPIMG("ID_AD7FB2E8CF0742DEB3F32868121D0582",1)</v>
      </c>
      <c r="D65" s="42" t="s">
        <v>149</v>
      </c>
      <c r="E65" s="40" t="s">
        <v>80</v>
      </c>
      <c r="F65" s="27">
        <f>2.88*3.3</f>
        <v>9.504</v>
      </c>
      <c r="G65" s="25"/>
      <c r="H65" s="37"/>
      <c r="I65" s="43"/>
      <c r="J65" s="1"/>
      <c r="K65" s="1"/>
      <c r="L65" s="1"/>
    </row>
    <row r="66" s="2" customFormat="1" ht="70" customHeight="1" spans="1:12">
      <c r="A66" s="40">
        <v>3</v>
      </c>
      <c r="B66" s="41" t="s">
        <v>146</v>
      </c>
      <c r="C66" s="40" t="str">
        <f>_xlfn.DISPIMG("ID_6ABB9507EAB34C40BC257E7C87984B05",1)</f>
        <v>=DISPIMG("ID_6ABB9507EAB34C40BC257E7C87984B05",1)</v>
      </c>
      <c r="D66" s="42" t="s">
        <v>150</v>
      </c>
      <c r="E66" s="40" t="s">
        <v>80</v>
      </c>
      <c r="F66" s="27">
        <f>2.4*2.7</f>
        <v>6.48</v>
      </c>
      <c r="G66" s="25"/>
      <c r="H66" s="37"/>
      <c r="I66" s="43"/>
      <c r="J66" s="1"/>
      <c r="K66" s="1"/>
      <c r="L66" s="1"/>
    </row>
    <row r="67" s="2" customFormat="1" ht="70" customHeight="1" spans="1:12">
      <c r="A67" s="40">
        <v>4</v>
      </c>
      <c r="B67" s="41" t="s">
        <v>146</v>
      </c>
      <c r="C67" s="40" t="str">
        <f>_xlfn.DISPIMG("ID_B9E77DDEB51A48CE893C29CDBC8BDBF8",1)</f>
        <v>=DISPIMG("ID_B9E77DDEB51A48CE893C29CDBC8BDBF8",1)</v>
      </c>
      <c r="D67" s="42" t="s">
        <v>151</v>
      </c>
      <c r="E67" s="40" t="s">
        <v>80</v>
      </c>
      <c r="F67" s="44">
        <f>1*2.7</f>
        <v>2.7</v>
      </c>
      <c r="G67" s="25"/>
      <c r="H67" s="37"/>
      <c r="I67" s="43"/>
      <c r="J67" s="1"/>
      <c r="K67" s="1"/>
      <c r="L67" s="1"/>
    </row>
    <row r="68" s="2" customFormat="1" ht="69" customHeight="1" spans="1:12">
      <c r="A68" s="40">
        <v>5</v>
      </c>
      <c r="B68" s="41" t="s">
        <v>152</v>
      </c>
      <c r="C68" s="40" t="str">
        <f>_xlfn.DISPIMG("ID_A3FC66EC4D9D4B259578F60248A99137",1)</f>
        <v>=DISPIMG("ID_A3FC66EC4D9D4B259578F60248A99137",1)</v>
      </c>
      <c r="D68" s="42" t="s">
        <v>153</v>
      </c>
      <c r="E68" s="40" t="s">
        <v>80</v>
      </c>
      <c r="F68" s="44">
        <f>2.4*2.7</f>
        <v>6.48</v>
      </c>
      <c r="G68" s="25"/>
      <c r="H68" s="37"/>
      <c r="I68" s="43"/>
      <c r="J68" s="1"/>
      <c r="K68" s="1"/>
      <c r="L68" s="1"/>
    </row>
    <row r="69" s="2" customFormat="1" ht="70" customHeight="1" spans="1:12">
      <c r="A69" s="40">
        <v>6</v>
      </c>
      <c r="B69" s="41" t="s">
        <v>146</v>
      </c>
      <c r="C69" s="40" t="str">
        <f>_xlfn.DISPIMG("ID_61F51B619A434D2AAA3FEC3E2FD279B8",1)</f>
        <v>=DISPIMG("ID_61F51B619A434D2AAA3FEC3E2FD279B8",1)</v>
      </c>
      <c r="D69" s="42" t="s">
        <v>154</v>
      </c>
      <c r="E69" s="40" t="s">
        <v>80</v>
      </c>
      <c r="F69" s="44">
        <f>2.4*3</f>
        <v>7.2</v>
      </c>
      <c r="G69" s="25"/>
      <c r="H69" s="37"/>
      <c r="I69" s="43"/>
      <c r="J69" s="1"/>
      <c r="K69" s="1"/>
      <c r="L69" s="1"/>
    </row>
    <row r="70" s="2" customFormat="1" ht="90" customHeight="1" spans="1:12">
      <c r="A70" s="40">
        <v>7</v>
      </c>
      <c r="B70" s="41" t="s">
        <v>148</v>
      </c>
      <c r="C70" s="40" t="str">
        <f>_xlfn.DISPIMG("ID_F92AD4CDB8B9463FA50DC35C73D04331",1)</f>
        <v>=DISPIMG("ID_F92AD4CDB8B9463FA50DC35C73D04331",1)</v>
      </c>
      <c r="D70" s="42" t="s">
        <v>155</v>
      </c>
      <c r="E70" s="40" t="s">
        <v>80</v>
      </c>
      <c r="F70" s="44">
        <f>8.6*3.3</f>
        <v>28.38</v>
      </c>
      <c r="G70" s="25"/>
      <c r="H70" s="37"/>
      <c r="I70" s="43"/>
      <c r="J70" s="1"/>
      <c r="K70" s="1"/>
      <c r="L70" s="1"/>
    </row>
    <row r="71" s="2" customFormat="1" ht="70" customHeight="1" spans="1:12">
      <c r="A71" s="40">
        <v>8</v>
      </c>
      <c r="B71" s="41" t="s">
        <v>146</v>
      </c>
      <c r="C71" s="40" t="str">
        <f t="shared" ref="C71:C73" si="0">_xlfn.DISPIMG("ID_0D03F53AA57A40CF8CD7B56766FA97B6",1)</f>
        <v>=DISPIMG("ID_0D03F53AA57A40CF8CD7B56766FA97B6",1)</v>
      </c>
      <c r="D71" s="42" t="s">
        <v>156</v>
      </c>
      <c r="E71" s="40" t="s">
        <v>80</v>
      </c>
      <c r="F71" s="44">
        <f t="shared" ref="F71:F73" si="1">2.5*2.7</f>
        <v>6.75</v>
      </c>
      <c r="G71" s="25"/>
      <c r="H71" s="37"/>
      <c r="I71" s="43"/>
      <c r="J71" s="1"/>
      <c r="K71" s="1"/>
      <c r="L71" s="1"/>
    </row>
    <row r="72" s="2" customFormat="1" ht="70" customHeight="1" spans="1:12">
      <c r="A72" s="40">
        <v>9</v>
      </c>
      <c r="B72" s="41" t="s">
        <v>146</v>
      </c>
      <c r="C72" s="40" t="str">
        <f t="shared" si="0"/>
        <v>=DISPIMG("ID_0D03F53AA57A40CF8CD7B56766FA97B6",1)</v>
      </c>
      <c r="D72" s="42" t="s">
        <v>157</v>
      </c>
      <c r="E72" s="40" t="s">
        <v>80</v>
      </c>
      <c r="F72" s="44">
        <f t="shared" si="1"/>
        <v>6.75</v>
      </c>
      <c r="G72" s="25"/>
      <c r="H72" s="37"/>
      <c r="I72" s="43"/>
      <c r="J72" s="1"/>
      <c r="K72" s="1"/>
      <c r="L72" s="1"/>
    </row>
    <row r="73" s="2" customFormat="1" ht="70" customHeight="1" spans="1:12">
      <c r="A73" s="40">
        <v>10</v>
      </c>
      <c r="B73" s="41" t="s">
        <v>146</v>
      </c>
      <c r="C73" s="40" t="str">
        <f t="shared" si="0"/>
        <v>=DISPIMG("ID_0D03F53AA57A40CF8CD7B56766FA97B6",1)</v>
      </c>
      <c r="D73" s="42" t="s">
        <v>158</v>
      </c>
      <c r="E73" s="40" t="s">
        <v>80</v>
      </c>
      <c r="F73" s="44">
        <f t="shared" si="1"/>
        <v>6.75</v>
      </c>
      <c r="G73" s="25"/>
      <c r="H73" s="37"/>
      <c r="I73" s="43"/>
      <c r="J73" s="1"/>
      <c r="K73" s="1"/>
      <c r="L73" s="1"/>
    </row>
    <row r="74" s="2" customFormat="1" ht="88" customHeight="1" spans="1:12">
      <c r="A74" s="40">
        <v>11</v>
      </c>
      <c r="B74" s="41" t="s">
        <v>159</v>
      </c>
      <c r="C74" s="40" t="str">
        <f>_xlfn.DISPIMG("ID_4E80A8B4CF9A4A48BD51082451826F15",1)</f>
        <v>=DISPIMG("ID_4E80A8B4CF9A4A48BD51082451826F15",1)</v>
      </c>
      <c r="D74" s="42" t="s">
        <v>160</v>
      </c>
      <c r="E74" s="40" t="s">
        <v>80</v>
      </c>
      <c r="F74" s="44">
        <f>2.4*2.7</f>
        <v>6.48</v>
      </c>
      <c r="G74" s="25"/>
      <c r="H74" s="37"/>
      <c r="I74" s="43"/>
      <c r="J74" s="1"/>
      <c r="K74" s="1"/>
      <c r="L74" s="1"/>
    </row>
    <row r="75" s="2" customFormat="1" ht="70" customHeight="1" spans="1:12">
      <c r="A75" s="40">
        <v>12</v>
      </c>
      <c r="B75" s="41" t="s">
        <v>146</v>
      </c>
      <c r="C75" s="40" t="str">
        <f>_xlfn.DISPIMG("ID_5C6CD243F51F41F8B938504CA64E4445",1)</f>
        <v>=DISPIMG("ID_5C6CD243F51F41F8B938504CA64E4445",1)</v>
      </c>
      <c r="D75" s="42" t="s">
        <v>161</v>
      </c>
      <c r="E75" s="40" t="s">
        <v>80</v>
      </c>
      <c r="F75" s="44">
        <f>1.6*2</f>
        <v>3.2</v>
      </c>
      <c r="G75" s="25"/>
      <c r="H75" s="37"/>
      <c r="I75" s="43"/>
      <c r="J75" s="1"/>
      <c r="K75" s="1"/>
      <c r="L75" s="1"/>
    </row>
    <row r="76" s="2" customFormat="1" ht="86" customHeight="1" spans="1:12">
      <c r="A76" s="40">
        <v>13</v>
      </c>
      <c r="B76" s="41" t="s">
        <v>159</v>
      </c>
      <c r="C76" s="40" t="str">
        <f>_xlfn.DISPIMG("ID_4E80A8B4CF9A4A48BD51082451826F15",1)</f>
        <v>=DISPIMG("ID_4E80A8B4CF9A4A48BD51082451826F15",1)</v>
      </c>
      <c r="D76" s="42" t="s">
        <v>162</v>
      </c>
      <c r="E76" s="40" t="s">
        <v>80</v>
      </c>
      <c r="F76" s="44">
        <f>2.9*2.7</f>
        <v>7.83</v>
      </c>
      <c r="G76" s="25"/>
      <c r="H76" s="37"/>
      <c r="I76" s="43"/>
      <c r="J76" s="1"/>
      <c r="K76" s="1"/>
      <c r="L76" s="1"/>
    </row>
    <row r="77" s="2" customFormat="1" ht="60" customHeight="1" spans="1:12">
      <c r="A77" s="40">
        <v>14</v>
      </c>
      <c r="B77" s="41" t="s">
        <v>152</v>
      </c>
      <c r="C77" s="40" t="str">
        <f>_xlfn.DISPIMG("ID_5A6CD4690DED4082BA6F7386932787A3",1)</f>
        <v>=DISPIMG("ID_5A6CD4690DED4082BA6F7386932787A3",1)</v>
      </c>
      <c r="D77" s="42" t="s">
        <v>163</v>
      </c>
      <c r="E77" s="40" t="s">
        <v>80</v>
      </c>
      <c r="F77" s="44">
        <f>2.2*2.7</f>
        <v>5.94</v>
      </c>
      <c r="G77" s="25"/>
      <c r="H77" s="37"/>
      <c r="I77" s="43"/>
      <c r="J77" s="1"/>
      <c r="K77" s="1"/>
      <c r="L77" s="1"/>
    </row>
    <row r="78" s="2" customFormat="1" ht="86" customHeight="1" spans="1:12">
      <c r="A78" s="40">
        <v>15</v>
      </c>
      <c r="B78" s="41" t="s">
        <v>159</v>
      </c>
      <c r="C78" s="40" t="str">
        <f>_xlfn.DISPIMG("ID_4E80A8B4CF9A4A48BD51082451826F15",1)</f>
        <v>=DISPIMG("ID_4E80A8B4CF9A4A48BD51082451826F15",1)</v>
      </c>
      <c r="D78" s="42" t="s">
        <v>164</v>
      </c>
      <c r="E78" s="40" t="s">
        <v>80</v>
      </c>
      <c r="F78" s="44">
        <f>11.65*3.3</f>
        <v>38.445</v>
      </c>
      <c r="G78" s="25"/>
      <c r="H78" s="37"/>
      <c r="I78" s="43"/>
      <c r="J78" s="1"/>
      <c r="K78" s="1"/>
      <c r="L78" s="1"/>
    </row>
    <row r="79" s="2" customFormat="1" ht="70" customHeight="1" spans="1:12">
      <c r="A79" s="40">
        <v>16</v>
      </c>
      <c r="B79" s="41" t="s">
        <v>146</v>
      </c>
      <c r="C79" s="40" t="str">
        <f>_xlfn.DISPIMG("ID_5C6CD243F51F41F8B938504CA64E4445",1)</f>
        <v>=DISPIMG("ID_5C6CD243F51F41F8B938504CA64E4445",1)</v>
      </c>
      <c r="D79" s="42" t="s">
        <v>165</v>
      </c>
      <c r="E79" s="40" t="s">
        <v>80</v>
      </c>
      <c r="F79" s="44">
        <f>1.46*1.65</f>
        <v>2.409</v>
      </c>
      <c r="G79" s="25"/>
      <c r="H79" s="37"/>
      <c r="I79" s="43"/>
      <c r="J79" s="1"/>
      <c r="K79" s="1"/>
      <c r="L79" s="1"/>
    </row>
    <row r="80" s="2" customFormat="1" ht="84" customHeight="1" spans="1:12">
      <c r="A80" s="40">
        <v>17</v>
      </c>
      <c r="B80" s="41" t="s">
        <v>159</v>
      </c>
      <c r="C80" s="40" t="str">
        <f>_xlfn.DISPIMG("ID_490EB4B3755A4B6590713224B1F78238",1)</f>
        <v>=DISPIMG("ID_490EB4B3755A4B6590713224B1F78238",1)</v>
      </c>
      <c r="D80" s="42" t="s">
        <v>166</v>
      </c>
      <c r="E80" s="40" t="s">
        <v>80</v>
      </c>
      <c r="F80" s="44">
        <f>9.2*3.3</f>
        <v>30.36</v>
      </c>
      <c r="G80" s="25"/>
      <c r="H80" s="37"/>
      <c r="I80" s="43"/>
      <c r="J80" s="1"/>
      <c r="K80" s="1"/>
      <c r="L80" s="1"/>
    </row>
    <row r="81" s="2" customFormat="1" ht="70" customHeight="1" spans="1:12">
      <c r="A81" s="40">
        <v>18</v>
      </c>
      <c r="B81" s="41" t="s">
        <v>152</v>
      </c>
      <c r="C81" s="40" t="str">
        <f>_xlfn.DISPIMG("ID_BA0B2902EF0848179AECEC13156CE025",1)</f>
        <v>=DISPIMG("ID_BA0B2902EF0848179AECEC13156CE025",1)</v>
      </c>
      <c r="D81" s="42" t="s">
        <v>167</v>
      </c>
      <c r="E81" s="40" t="s">
        <v>80</v>
      </c>
      <c r="F81" s="44">
        <f>2.8*2.5</f>
        <v>7</v>
      </c>
      <c r="G81" s="25"/>
      <c r="H81" s="37"/>
      <c r="I81" s="43"/>
      <c r="J81" s="1"/>
      <c r="K81" s="1"/>
      <c r="L81" s="1"/>
    </row>
    <row r="82" s="2" customFormat="1" ht="93" customHeight="1" spans="1:12">
      <c r="A82" s="40">
        <v>19</v>
      </c>
      <c r="B82" s="41" t="s">
        <v>159</v>
      </c>
      <c r="C82" s="40" t="str">
        <f>_xlfn.DISPIMG("ID_4E80A8B4CF9A4A48BD51082451826F15",1)</f>
        <v>=DISPIMG("ID_4E80A8B4CF9A4A48BD51082451826F15",1)</v>
      </c>
      <c r="D82" s="42" t="s">
        <v>168</v>
      </c>
      <c r="E82" s="40" t="s">
        <v>80</v>
      </c>
      <c r="F82" s="44">
        <f>13.4*3.3</f>
        <v>44.22</v>
      </c>
      <c r="G82" s="25"/>
      <c r="H82" s="37"/>
      <c r="I82" s="43"/>
      <c r="J82" s="1"/>
      <c r="K82" s="1"/>
      <c r="L82" s="1"/>
    </row>
    <row r="83" s="2" customFormat="1" ht="70" customHeight="1" spans="1:12">
      <c r="A83" s="40">
        <v>20</v>
      </c>
      <c r="B83" s="41" t="s">
        <v>152</v>
      </c>
      <c r="C83" s="40" t="str">
        <f>_xlfn.DISPIMG("ID_BBA84FB0BAC24B3682294EBF18644899",1)</f>
        <v>=DISPIMG("ID_BBA84FB0BAC24B3682294EBF18644899",1)</v>
      </c>
      <c r="D83" s="42" t="s">
        <v>169</v>
      </c>
      <c r="E83" s="40" t="s">
        <v>80</v>
      </c>
      <c r="F83" s="44">
        <f>2.4*2.5</f>
        <v>6</v>
      </c>
      <c r="G83" s="25"/>
      <c r="H83" s="37"/>
      <c r="I83" s="43"/>
      <c r="J83" s="1"/>
      <c r="K83" s="1"/>
      <c r="L83" s="1"/>
    </row>
    <row r="84" s="2" customFormat="1" ht="93" customHeight="1" spans="1:12">
      <c r="A84" s="40">
        <v>21</v>
      </c>
      <c r="B84" s="41" t="s">
        <v>159</v>
      </c>
      <c r="C84" s="40" t="str">
        <f>_xlfn.DISPIMG("ID_4E80A8B4CF9A4A48BD51082451826F15",1)</f>
        <v>=DISPIMG("ID_4E80A8B4CF9A4A48BD51082451826F15",1)</v>
      </c>
      <c r="D84" s="42" t="s">
        <v>170</v>
      </c>
      <c r="E84" s="40" t="s">
        <v>80</v>
      </c>
      <c r="F84" s="44">
        <f>10.5*3.3</f>
        <v>34.65</v>
      </c>
      <c r="G84" s="25"/>
      <c r="H84" s="37"/>
      <c r="I84" s="43"/>
      <c r="J84" s="1"/>
      <c r="K84" s="1"/>
      <c r="L84" s="1"/>
    </row>
    <row r="85" s="2" customFormat="1" ht="94" customHeight="1" spans="1:12">
      <c r="A85" s="40">
        <v>22</v>
      </c>
      <c r="B85" s="41" t="s">
        <v>148</v>
      </c>
      <c r="C85" s="40" t="str">
        <f>_xlfn.DISPIMG("ID_49D6752915D543328D9331A578EF110F",1)</f>
        <v>=DISPIMG("ID_49D6752915D543328D9331A578EF110F",1)</v>
      </c>
      <c r="D85" s="42" t="s">
        <v>171</v>
      </c>
      <c r="E85" s="40" t="s">
        <v>80</v>
      </c>
      <c r="F85" s="44">
        <f>5.35*2.7</f>
        <v>14.445</v>
      </c>
      <c r="G85" s="25"/>
      <c r="H85" s="37"/>
      <c r="I85" s="43"/>
      <c r="J85" s="1"/>
      <c r="K85" s="1"/>
      <c r="L85" s="1"/>
    </row>
    <row r="86" s="2" customFormat="1" ht="25" customHeight="1" spans="1:12">
      <c r="A86" s="23"/>
      <c r="B86" s="23" t="s">
        <v>96</v>
      </c>
      <c r="C86" s="45"/>
      <c r="D86" s="23"/>
      <c r="E86" s="23"/>
      <c r="F86" s="23"/>
      <c r="G86" s="25"/>
      <c r="H86" s="27"/>
      <c r="I86" s="26"/>
      <c r="J86" s="1"/>
      <c r="K86" s="1"/>
      <c r="L86" s="1"/>
    </row>
    <row r="87" s="4" customFormat="1" ht="25" customHeight="1" spans="1:12">
      <c r="A87" s="19" t="s">
        <v>172</v>
      </c>
      <c r="B87" s="22" t="s">
        <v>173</v>
      </c>
      <c r="C87" s="46"/>
      <c r="D87" s="19"/>
      <c r="E87" s="19"/>
      <c r="F87" s="19"/>
      <c r="G87" s="20"/>
      <c r="H87" s="21"/>
      <c r="I87" s="43"/>
      <c r="J87" s="1"/>
      <c r="K87" s="1"/>
      <c r="L87" s="1"/>
    </row>
    <row r="88" s="2" customFormat="1" ht="171" customHeight="1" spans="1:12">
      <c r="A88" s="23">
        <v>1</v>
      </c>
      <c r="B88" s="47" t="s">
        <v>174</v>
      </c>
      <c r="C88" s="45"/>
      <c r="D88" s="24" t="s">
        <v>175</v>
      </c>
      <c r="E88" s="48" t="s">
        <v>80</v>
      </c>
      <c r="F88" s="25">
        <f>8.1*1.8</f>
        <v>14.58</v>
      </c>
      <c r="G88" s="25"/>
      <c r="H88" s="37"/>
      <c r="I88" s="26"/>
      <c r="J88" s="1"/>
      <c r="K88" s="1"/>
      <c r="L88" s="1"/>
    </row>
    <row r="89" s="2" customFormat="1" ht="25" customHeight="1" spans="1:12">
      <c r="A89" s="23"/>
      <c r="B89" s="23" t="s">
        <v>96</v>
      </c>
      <c r="C89" s="45"/>
      <c r="D89" s="24"/>
      <c r="E89" s="23"/>
      <c r="F89" s="23"/>
      <c r="G89" s="25"/>
      <c r="H89" s="27"/>
      <c r="I89" s="26"/>
      <c r="J89" s="1"/>
      <c r="K89" s="1"/>
      <c r="L89" s="1"/>
    </row>
    <row r="90" s="5" customFormat="1" ht="25" customHeight="1" spans="1:12">
      <c r="A90" s="34"/>
      <c r="B90" s="49" t="s">
        <v>176</v>
      </c>
      <c r="C90" s="50"/>
      <c r="D90" s="51"/>
      <c r="E90" s="51"/>
      <c r="F90" s="52"/>
      <c r="G90" s="52"/>
      <c r="H90" s="52"/>
      <c r="I90" s="52"/>
      <c r="J90" s="1"/>
      <c r="K90" s="1"/>
      <c r="L90" s="1"/>
    </row>
    <row r="91" ht="67" customHeight="1" spans="1:12">
      <c r="A91" s="53" t="s">
        <v>177</v>
      </c>
      <c r="B91" s="54"/>
      <c r="C91" s="54"/>
      <c r="D91" s="54"/>
      <c r="E91" s="54"/>
      <c r="F91" s="54"/>
      <c r="G91" s="55"/>
      <c r="H91" s="55"/>
      <c r="I91" s="56"/>
      <c r="J91" s="1"/>
      <c r="K91" s="1"/>
      <c r="L91" s="1"/>
    </row>
    <row r="92" spans="10:12">
      <c r="J92" s="1"/>
      <c r="K92" s="1"/>
      <c r="L92" s="1"/>
    </row>
  </sheetData>
  <mergeCells count="4">
    <mergeCell ref="A1:I1"/>
    <mergeCell ref="A2:I2"/>
    <mergeCell ref="B90:C90"/>
    <mergeCell ref="A91:I91"/>
  </mergeCells>
  <printOptions horizontalCentered="1"/>
  <pageMargins left="0.393055555555556" right="0.393055555555556" top="0.590277777777778" bottom="0.590277777777778" header="0.393055555555556" footer="0.393055555555556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分部分项清单计价表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芬</cp:lastModifiedBy>
  <dcterms:created xsi:type="dcterms:W3CDTF">2023-05-12T11:15:00Z</dcterms:created>
  <dcterms:modified xsi:type="dcterms:W3CDTF">2025-10-27T09:12:27Z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6DD8CFF6002A4834BB1F8BF3112F5A1F_12</vt:lpwstr>
  </property>
</Properties>
</file>